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ейскурант консервы" sheetId="1" r:id="rId1"/>
    <sheet name="Линия заморозки" sheetId="2" r:id="rId2"/>
    <sheet name="Прейскурант овощи" sheetId="3" r:id="rId3"/>
  </sheets>
  <definedNames>
    <definedName name="_xlnm_Print_Area" localSheetId="1">'Линия заморозки'!#REF!</definedName>
    <definedName name="_xlnm_Print_Area" localSheetId="0">'Прейскурант консервы'!#REF!</definedName>
    <definedName name="_xlnm_Print_Area" localSheetId="2">'Прейскурант овощи'!#REF!</definedName>
    <definedName name="_xlnm_Print_Area">#REF!</definedName>
    <definedName name="_xlnm_Print_Area_0" localSheetId="2">'Прейскурант овощи'!#REF!</definedName>
    <definedName name="_xlnm_Print_Area_0_0" localSheetId="1">'Линия заморозки'!#REF!</definedName>
    <definedName name="_xlnm_Print_Area_0_0" localSheetId="0">'Прейскурант консервы'!#REF!</definedName>
    <definedName name="_xlnm_Print_Area_0_0" localSheetId="2">'Прейскурант овощи'!#REF!</definedName>
    <definedName name="_xlnm_Print_Area_0_0_0" localSheetId="1">'Линия заморозки'!#REF!</definedName>
    <definedName name="_xlnm_Print_Area_0_0_0" localSheetId="0">'Прейскурант консервы'!#REF!</definedName>
    <definedName name="_xlnm_Print_Area_0_0_0" localSheetId="2">'Прейскурант овощи'!#REF!</definedName>
    <definedName name="_xlnm_Print_Area_0_0_0_0" localSheetId="1">'Линия заморозки'!#REF!</definedName>
    <definedName name="_xlnm_Print_Area_0_0_0_0" localSheetId="0">'Прейскурант консервы'!#REF!</definedName>
    <definedName name="_xlnm_Print_Area_0_0_0_0" localSheetId="2">'Прейскурант овощи'!#REF!</definedName>
    <definedName name="_xlnm_Print_Area_0_0_0_0_0" localSheetId="1">'Линия заморозки'!#REF!</definedName>
    <definedName name="_xlnm_Print_Area_0_0_0_0_0" localSheetId="0">'Прейскурант консервы'!#REF!</definedName>
    <definedName name="_xlnm_Print_Area_0_0_0_0_0" localSheetId="2">'Прейскурант овощи'!#REF!</definedName>
    <definedName name="_xlnm_Print_Area_0_0_0_0_0_0" localSheetId="1">'Линия заморозки'!#REF!</definedName>
    <definedName name="_xlnm_Print_Area_0_0_0_0_0_0" localSheetId="0">'Прейскурант консервы'!#REF!</definedName>
    <definedName name="_xlnm_Print_Area_0_0_0_0_0_0" localSheetId="2">'Прейскурант овощи'!#REF!</definedName>
    <definedName name="_xlnm_Print_Area_0_0_0_0_0_0_0" localSheetId="1">'Линия заморозки'!#REF!</definedName>
    <definedName name="_xlnm_Print_Area_0_0_0_0_0_0_0" localSheetId="0">'Прейскурант консервы'!#REF!</definedName>
    <definedName name="_xlnm_Print_Area_0_0_0_0_0_0_0" localSheetId="2">'Прейскурант овощи'!#REF!</definedName>
    <definedName name="_xlnm_Print_Area_0_0_0_0_0_0_0_0" localSheetId="0">'Прейскурант консервы'!#REF!</definedName>
    <definedName name="_xlnm_Print_Area_0_0_0_0_0_0_0_0" localSheetId="2">'Прейскурант овощи'!#REF!</definedName>
    <definedName name="_xlnm_Print_Area_0_0_0_0_0_0_0_0_0" localSheetId="0">'Прейскурант консервы'!#REF!</definedName>
    <definedName name="_xlnm_Print_Area_0_0_0_0_0_0_0_0_0" localSheetId="2">'Прейскурант овощи'!#REF!</definedName>
    <definedName name="_xlnm_Print_Area_0_0_0_0_0_0_0_0_0_0" localSheetId="0">'Прейскурант консервы'!#REF!</definedName>
    <definedName name="_xlnm_Print_Area_0_0_0_0_0_0_0_0_0_0" localSheetId="2">'Прейскурант овощи'!#REF!</definedName>
    <definedName name="_xlnm_Print_Area_0_0_0_0_0_0_0_0_0_0_0" localSheetId="0">'Прейскурант консервы'!#REF!</definedName>
    <definedName name="_xlnm_Print_Area_0_0_0_0_0_0_0_0_0_0_0" localSheetId="2">'Прейскурант овощи'!#REF!</definedName>
    <definedName name="_xlnm_Print_Area_0_0_0_0_0_0_0_0_0_0_0_0" localSheetId="0">'Прейскурант консервы'!#REF!</definedName>
    <definedName name="_xlnm_Print_Area_0_0_0_0_0_0_0_0_0_0_0_0" localSheetId="2">'Прейскурант овощи'!#REF!</definedName>
    <definedName name="_xlnm_Print_Area_0_0_0_0_0_0_0_0_0_0_0_0_0" localSheetId="2">'Прейскурант овощи'!#REF!</definedName>
    <definedName name="_xlnm_Print_Area_0_0_0_0_0_0_0_0_0_0_0_0_0_0" localSheetId="2">'Прейскурант овощи'!#REF!</definedName>
    <definedName name="_xlnm_Print_Area_0_0_0_0_0_0_0_0_0_0_0_0_0_0_0" localSheetId="2">'Прейскурант овощи'!#REF!</definedName>
    <definedName name="_xlnm_Print_Area_0_0_0_0_0_0_0_0_0_0_0_0_0_0_0_0" localSheetId="2">'Прейскурант овощи'!#REF!</definedName>
    <definedName name="_xlnm_Print_Area_0_0_0_0_0_0_0_0_0_0_0_0_0_0_0_0_0" localSheetId="2">'Прейскурант овощи'!#REF!</definedName>
    <definedName name="_xlnm_Print_Area_0_0_0_0_0_0_0_0_0_0_0_0_0_0_0_0_0_0" localSheetId="2">'Прейскурант овощи'!#REF!</definedName>
    <definedName name="_xlnm_Print_Area_0_0_0_0_0_0_0_0_0_0_0_0_0_0_0_0_0_0_0" localSheetId="2">'Прейскурант овощи'!#REF!</definedName>
    <definedName name="_xlnm_Print_Area_0_0_0_0_0_0_0_0_0_0_0_0_0_0_0_0_0_0_0_0" localSheetId="2">'Прейскурант овощи'!#REF!</definedName>
    <definedName name="_xlnm_Print_Area_0_0_0_0_0_0_0_0_0_0_0_0_0_0_0_0_0_0_0_0_0" localSheetId="2">'Прейскурант овощи'!#REF!</definedName>
    <definedName name="_xlnm_Print_Area_0_0_0_0_0_0_0_0_0_0_0_0_0_0_0_0_0_0_0_0_0_0" localSheetId="2">'Прейскурант овощи'!#REF!</definedName>
    <definedName name="_xlnm_Print_Area_0_0_0_0_0_0_0_0_0_0_0_0_0_0_0_0_0_0_0_0_0_0_0" localSheetId="2">'Прейскурант овощи'!#REF!</definedName>
    <definedName name="_xlnm_Print_Area_0_0_0_0_0_0_0_0_0_0_0_0_0_0_0_0_0_0_0_0_0_0_0_0" localSheetId="2">'Прейскурант овощи'!#REF!</definedName>
    <definedName name="_xlnm_Print_Area_0_0_0_0_0_0_0_0_0_0_0_0_0_0_0_0_0_0_0_0_0_0_0_0_0" localSheetId="2">'Прейскурант овощи'!#REF!</definedName>
    <definedName name="_xlnm_Print_Area_0_0_0_0_0_0_0_0_0_0_0_0_0_0_0_0_0_0_0_0_0_0_0_0_0_0" localSheetId="2">'Прейскурант овощи'!#REF!</definedName>
    <definedName name="_xlnm_Print_Area_0_0_0_0_0_0_0_0_0_0_0_0_0_0_0_0_0_0_0_0_0_0_0_0_0_0_0" localSheetId="2">'Прейскурант овощи'!#REF!</definedName>
    <definedName name="_xlnm_Print_Area_0_0_0_0_0_0_0_0_0_0_0_0_0_0_0_0_0_0_0_0_0_0_0_0_0_0_0_0" localSheetId="2">'Прейскурант овощи'!#REF!</definedName>
    <definedName name="_xlnm_Print_Area_0_0_0_0_0_0_0_0_0_0_0_0_0_0_0_0_0_0_0_0_0_0_0_0_0_0_0_0_0" localSheetId="2">'Прейскурант овощи'!#REF!</definedName>
    <definedName name="_xlnm_Print_Area_0_0_0_0_0_0_0_0_0_0_0_0_0_0_0_0_0_0_0_0_0_0_0_0_0_0_0_0_0_0" localSheetId="2">'Прейскурант овощи'!#REF!</definedName>
    <definedName name="_xlnm_Print_Area_0_0_0_0_0_0_0_0_0_0_0_0_0_0_0_0_0_0_0_0_0_0_0_0_0_0_0_0_0_0_0" localSheetId="2">'Прейскурант овощи'!#REF!</definedName>
    <definedName name="_xlnm_Print_Area_0_0_0_0_0_0_0_0_0_0_0_0_0_0_0_0_0_0_0_0_0_0_0_0_0_0_0_0_0_0_0_0" localSheetId="2">'Прейскурант овощи'!#REF!</definedName>
    <definedName name="_xlnm_Print_Area_0_0_0_0_0_0_0_0_0_0_0_0_0_0_0_0_0_0_0_0_0_0_0_0_0_0_0_0_0_0_0_0_0" localSheetId="2">'Прейскурант овощи'!#REF!</definedName>
    <definedName name="_xlnm_Print_Area_0_0_0_0_0_0_0_0_0_0_0_0_0_0_0_0_0_0_0_0_0_0_0_0_0_0_0_0_0_0_0_0_0_0" localSheetId="2">'Прейскурант овощи'!#REF!</definedName>
    <definedName name="_xlnm_Print_Area_0_0_0_0_0_0_0_0_0_0_0_0_0_0_0_0_0_0_0_0_0_0_0_0_0_0_0_0_0_0_0_0_0_0_0" localSheetId="2">'Прейскурант овощи'!#REF!</definedName>
    <definedName name="_xlnm_Print_Area_0_0_0_0_0_0_0_0_0_0_0_0_0_0_0_0_0_0_0_0_0_0_0_0_0_0_0_0_0_0_0_0_0_0_0_0" localSheetId="2">'Прейскурант овощи'!#REF!</definedName>
    <definedName name="_xlnm_Print_Area_0_0_0_0_0_0_0_0_0_0_0_0_0_0_0_0_0_0_0_0_0_0_0_0_0_0_0_0_0_0_0_0_0_0_0_0_0" localSheetId="2">'Прейскурант овощи'!#REF!</definedName>
    <definedName name="_xlnm_Print_Area_0_0_0_0_0_0_0_0_0_0_0_0_0_0_0_0_0_0_0_0_0_0_0_0_0_0_0_0_0_0_0_0_0_0_0_0_0_0" localSheetId="2">'Прейскурант овощи'!#REF!</definedName>
    <definedName name="_xlnm_Print_Area_0_0_0_0_0_0_0_0_0_0_0_0_0_0_0_0_0_0_0_0_0_0_0_0_0_0_0_0_0_0_0_0_0_0_0_0_0_0_0" localSheetId="2">'Прейскурант овощи'!#REF!</definedName>
    <definedName name="_xlnm_Print_Area_0_0_0_0_0_0_0_0_0_0_0_0_0_0_0_0_0_0_0_0_0_0_0_0_0_0_0_0_0_0_0_0_0_0_0_0_0_0_0_0" localSheetId="2">'Прейскурант овощи'!#REF!</definedName>
    <definedName name="_xlnm_Print_Area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_0_0_0_0_0" localSheetId="2">'Прейскурант овощи'!#REF!</definedName>
    <definedName name="_xlnm_Print_Area_0_0_0_0_0_0_0_0_0_0_0_0_0_0_0_0_0_0_0_0_0_0_0_0_0_0_0_0_0_0_0_0_0_0_0_0_0_0_0_0_0_0_0_0_0_0_0_0_0_0_0_0_0_0_0_0_0_0_0_0_0_0_0_0_0_0_0_0_0_0_0_0_0_0_0_0_0_0_0_0_0_0_0_0" localSheetId="2">'Прейскурант овощи'!#REF!</definedName>
    <definedName name="Excel_BuiltIn_Print_Area" localSheetId="1">'Линия заморозки'!#REF!</definedName>
    <definedName name="Excel_BuiltIn_Print_Area" localSheetId="0">'Прейскурант консервы'!#REF!</definedName>
    <definedName name="Excel_BuiltIn_Print_Area" localSheetId="2">'Прейскурант овощи'!#REF!</definedName>
    <definedName name="Print_Area_1">NA()</definedName>
    <definedName name="Print_Area_2">#REF!</definedName>
    <definedName name="Print_Area_3">NA()</definedName>
    <definedName name="Print_Area_4">#REF!</definedName>
    <definedName name="Print_Area_5">NA()</definedName>
    <definedName name="Print_Area_6">NA()</definedName>
    <definedName name="Print_Area_7">NA()</definedName>
    <definedName name="Print_Area_8">#REF!</definedName>
    <definedName name="Print_Area_9">#REF!</definedName>
    <definedName name="_xlnm.Print_Area" localSheetId="1">'Линия заморозки'!$A$1:$J$122</definedName>
    <definedName name="_xlnm.Print_Area" localSheetId="2">'Прейскурант овощи'!$B$1:$N$58</definedName>
  </definedNames>
  <calcPr fullCalcOnLoad="1"/>
</workbook>
</file>

<file path=xl/sharedStrings.xml><?xml version="1.0" encoding="utf-8"?>
<sst xmlns="http://schemas.openxmlformats.org/spreadsheetml/2006/main" count="500" uniqueCount="271">
  <si>
    <t>Утверждаю:__________________</t>
  </si>
  <si>
    <t>Директор филиала "Тепличный"</t>
  </si>
  <si>
    <t>К.И.Савин</t>
  </si>
  <si>
    <t>Прейскурант № 16</t>
  </si>
  <si>
    <t>участка консервной  продукции</t>
  </si>
  <si>
    <t>211026  г.п.Ореховск   Оршанский   р-н . Витебская обл. РБ  телефоны: директор 23-02-44;</t>
  </si>
  <si>
    <t>факс / 0216 /23-06-91:  сбыт-23-04-98, 23-04-93</t>
  </si>
  <si>
    <t>№ п/п</t>
  </si>
  <si>
    <t>Наименование</t>
  </si>
  <si>
    <t>Емкость</t>
  </si>
  <si>
    <t>Штрих-коды</t>
  </si>
  <si>
    <t>Цена без стоимости стеклобанки</t>
  </si>
  <si>
    <t>продукции</t>
  </si>
  <si>
    <t>Отпускные  цены</t>
  </si>
  <si>
    <t>Розничная с НДС без банки</t>
  </si>
  <si>
    <t>Розничная с банкой</t>
  </si>
  <si>
    <t>на условиях ФСО</t>
  </si>
  <si>
    <t>на условиях ФСН</t>
  </si>
  <si>
    <t>без НДС</t>
  </si>
  <si>
    <t>НДС,%</t>
  </si>
  <si>
    <t>с НДС</t>
  </si>
  <si>
    <t>СОКИ</t>
  </si>
  <si>
    <t>Сок березовый с сахаром</t>
  </si>
  <si>
    <t>3,0  л.</t>
  </si>
  <si>
    <t xml:space="preserve">Сок берёзовый с сахаром (со стоимостью с/бутылки) </t>
  </si>
  <si>
    <t>0,75 л.</t>
  </si>
  <si>
    <t>Сок берёзовый с лимоном и сахаром</t>
  </si>
  <si>
    <t>3,0 л.</t>
  </si>
  <si>
    <t>Сок берёзовый с лимоном и сахаром (со стоимостью с/бутылки)</t>
  </si>
  <si>
    <t>Сок берёзовый «Полевой»</t>
  </si>
  <si>
    <t>Сок берёзовый «Полевой» (со стоимостью с/бутылки)</t>
  </si>
  <si>
    <t>Сок берёзовый на мяте с сахаром</t>
  </si>
  <si>
    <t>Сок берёзовый на мяте с сахаром (со стоимостью с/бутылки)</t>
  </si>
  <si>
    <t>Сок берёзовый «Хлебный аромат»</t>
  </si>
  <si>
    <t>Сок берёзовый «Хлебный аромат» (со стоимостью с/бутылки)</t>
  </si>
  <si>
    <t>Сок берёзовый «Тминный»</t>
  </si>
  <si>
    <t>Сок берёзовый «Тминный» (со стоимостью с/бутылки)</t>
  </si>
  <si>
    <t>Сок берёзовый «Бодрость»</t>
  </si>
  <si>
    <t xml:space="preserve">Сок берёзовый «Бодрость» (со стоимостью с/бутылки) </t>
  </si>
  <si>
    <t>Сок берёзово-яблочный с сахаром</t>
  </si>
  <si>
    <t>Сок берёзово-яблочный с сахаром (со стоимостью с/бутылки)</t>
  </si>
  <si>
    <t>Сок берёзово-клубничный с сахаром</t>
  </si>
  <si>
    <t>Сок берёзово-клубничный с сахаром (со стоимостью с/бутылки)</t>
  </si>
  <si>
    <t>0,75л.</t>
  </si>
  <si>
    <t>Сок берёзово-апельсиновый</t>
  </si>
  <si>
    <t>Сок берёзово-апельсиновый (со стоимостью с/бутылки)</t>
  </si>
  <si>
    <t>Сок берёзово-малиновый с сахаром</t>
  </si>
  <si>
    <t>Сок берёзово-малиновый с сахаром (со стоимостью с/бутылки)</t>
  </si>
  <si>
    <t>Сок берёзово-вишнёвый</t>
  </si>
  <si>
    <t>Сок берёзово-вишнёвый (со стоимостью с/бутылки)</t>
  </si>
  <si>
    <t>Сок берёзово-виноградный с сахаром</t>
  </si>
  <si>
    <t>Сок берёзово-виноградный с сахаром (со стоимостью с/бутылки)</t>
  </si>
  <si>
    <t xml:space="preserve">Сок берёзово-клюквенный с сахаром </t>
  </si>
  <si>
    <t>Сок берёзово-клюквенный с сахаром (со стоимостью с/бутылки)</t>
  </si>
  <si>
    <t>Сок яблочно-вишневый с сахаром восстановленный</t>
  </si>
  <si>
    <t>Сок яблочно-вишневый восстановленный (со стоимостью с/бутылки)</t>
  </si>
  <si>
    <t>Сок яблочный с сахаром восстановленный</t>
  </si>
  <si>
    <t>Сок восстановленный яблочный с сахаром(со стоимостью с/бутылки)</t>
  </si>
  <si>
    <t xml:space="preserve">Сок томатный с солью </t>
  </si>
  <si>
    <t>Сок томатный с солью (со стоимостью с/бутылки)</t>
  </si>
  <si>
    <t>Сок виноградный восстановленный осветленный</t>
  </si>
  <si>
    <t>Сок виноградный восстановленный осветленный (со стоимостью с/бутылки)</t>
  </si>
  <si>
    <t>Сок яблочно-черносмородиновый с сахаром восстановленный</t>
  </si>
  <si>
    <t>3,0л.</t>
  </si>
  <si>
    <t>Сок яблочно-черносмородиновый с сахаром восстановленный (со стоимостью с/бутылки)</t>
  </si>
  <si>
    <t xml:space="preserve">Сок яблочный восстановленный </t>
  </si>
  <si>
    <t>Сок яблочный восстановленный (со стоимостью с/бутылки)</t>
  </si>
  <si>
    <t>Сок яблочно-виноградный с сахаром восстановленный (со стоимостью с/бутылки)</t>
  </si>
  <si>
    <t>Сок яблочно-виноградный с сахаром восстановленный</t>
  </si>
  <si>
    <t>Сок яблочно-клюквенный с сахаром восстановленный</t>
  </si>
  <si>
    <t>Сок яблочно-клюквенный с сахаром восстановленный (со стоимостью с/бутылки)</t>
  </si>
  <si>
    <t>Сок яблочно-апельсиновый восстановленный</t>
  </si>
  <si>
    <t>Сок яблочно-апельсиновый восстановленный (со стоимостью с/бутылки)</t>
  </si>
  <si>
    <t xml:space="preserve">Сок яблочно-клубничный восстановленный </t>
  </si>
  <si>
    <t>Сок яблочно-клубничный восстановленный  (со стоимостью с/бутылки)</t>
  </si>
  <si>
    <t>Нектар апельсиновый</t>
  </si>
  <si>
    <t>Нектар апельсиновый (со стоимостью с/бутылки)</t>
  </si>
  <si>
    <t>Нектар яблочный осветлённый</t>
  </si>
  <si>
    <t>Нектар яблочный осветлённый (со стоимостью с/бутылки)</t>
  </si>
  <si>
    <t>Нектар яблочно-клубничный</t>
  </si>
  <si>
    <t>Нектар яблочно-клубничный (со стоимостью с/бутылки)</t>
  </si>
  <si>
    <t>Нектар яблочно-малиновый</t>
  </si>
  <si>
    <t>Нектар яблочно-виноградный осветленный</t>
  </si>
  <si>
    <t>Нектар яблочно-черносмородиновый</t>
  </si>
  <si>
    <t>Нектар яблочно-клюквенный</t>
  </si>
  <si>
    <t>МАРИНАДЫ</t>
  </si>
  <si>
    <t>Свекла столовая нарезанная маринованная  белорусская</t>
  </si>
  <si>
    <t>0,5 л.</t>
  </si>
  <si>
    <t>Свекла столовая нарезанная маринованная  белорусская (со стоимостью с/банки)</t>
  </si>
  <si>
    <t>0,45л.</t>
  </si>
  <si>
    <t>Свекла столовая маринованная</t>
  </si>
  <si>
    <t>Свекла столовая маринованная (со стоимостью с/банки)</t>
  </si>
  <si>
    <t>Свекла столовая целая маринованная белорусская</t>
  </si>
  <si>
    <t>Свекла столовая маринованная пряная</t>
  </si>
  <si>
    <t>Свекла столовая маринованная с кориандром</t>
  </si>
  <si>
    <t>Морковь маринованная белорусская</t>
  </si>
  <si>
    <t>Морковь маринованная</t>
  </si>
  <si>
    <t>Морковь маринованная ароматная</t>
  </si>
  <si>
    <t>Огурцы маринованные целые</t>
  </si>
  <si>
    <t xml:space="preserve">Огурцы маринованные столичные </t>
  </si>
  <si>
    <t>Огурцы маринованные целые «Купаловские»</t>
  </si>
  <si>
    <t>Щавель консервированный</t>
  </si>
  <si>
    <t>Ассорти Белорусское №15</t>
  </si>
  <si>
    <t>Ассорти Белорусское №3</t>
  </si>
  <si>
    <t>САЛАТЫ</t>
  </si>
  <si>
    <t>Морковь по-корейски 0,35 кг.</t>
  </si>
  <si>
    <t>0,55 л.</t>
  </si>
  <si>
    <t>Салат «Осенний» из белокочанной капусты и свеклы, 0,35кг</t>
  </si>
  <si>
    <t>Салат «Осенний» из белокочанной капусты с морковью, 0,35кг</t>
  </si>
  <si>
    <t>Салат «Осенний» из редьки, моркови и лука 0,35кг</t>
  </si>
  <si>
    <t>Салат «Осенний» из капусты, свеклы и яблок 0,35кг</t>
  </si>
  <si>
    <t>СОЛЕНИЯ</t>
  </si>
  <si>
    <t>Капуста квашеная с тмином и морковью **АКЦИЯ**</t>
  </si>
  <si>
    <t>кг</t>
  </si>
  <si>
    <t>Капуста квашеная с тмином и морковью,  0,900 кг **АКЦИЯ**</t>
  </si>
  <si>
    <t>1,1 л.</t>
  </si>
  <si>
    <t>Капуста квашеная с клюквой и морковью</t>
  </si>
  <si>
    <t>Капуста квашеная с клюквой и морковью, 0,900 кг</t>
  </si>
  <si>
    <t>Капуста квашеная с тмином и морковью в ведре 10л **АКЦИЯ**</t>
  </si>
  <si>
    <t>Огурцы солёные</t>
  </si>
  <si>
    <t>х</t>
  </si>
  <si>
    <t>Стоимость стеклобанки 0,5 л.</t>
  </si>
  <si>
    <t>Стоимость стеклобанки 3,0 л.</t>
  </si>
  <si>
    <t>Вед. Экономист по ценообразованию:</t>
  </si>
  <si>
    <t>А.П. Рудакова</t>
  </si>
  <si>
    <t>**АКЦИЯ** с 22.07.23 по 22.08.23</t>
  </si>
  <si>
    <t xml:space="preserve">Экземпляр на руки получен:    Специалист отдела сбыта                           Бухгалтер </t>
  </si>
  <si>
    <t>Прейскурант №25</t>
  </si>
  <si>
    <t>Линии шоковой заморозки</t>
  </si>
  <si>
    <t>участка переработки продукции</t>
  </si>
  <si>
    <t>РУП "Витебскэнерго" филиала "Тепличный"</t>
  </si>
  <si>
    <t>факс / 0216 /23-04-93:  сбыт-23-04-98, 23-04-93</t>
  </si>
  <si>
    <t xml:space="preserve">Дата введения с </t>
  </si>
  <si>
    <t>Наименование продукции</t>
  </si>
  <si>
    <t>Ед. изм.</t>
  </si>
  <si>
    <t>Отпускная  цена, руб.</t>
  </si>
  <si>
    <t>НДС, %</t>
  </si>
  <si>
    <t>Ягоды глубокой заморозки фасованные в мешки по 25 кг, коробки картонные 5,10 кг.</t>
  </si>
  <si>
    <t>Земляника садовая (клубника) быстрозамороженная</t>
  </si>
  <si>
    <t>кг.</t>
  </si>
  <si>
    <t>Черника быстрозамороженная</t>
  </si>
  <si>
    <t xml:space="preserve">Голубика быстрозамороженная </t>
  </si>
  <si>
    <t>Ежевика быстрозамороженная</t>
  </si>
  <si>
    <t>Смородина чёрная  быстрозамороженная</t>
  </si>
  <si>
    <t>Смородина красная без веточек быстрозамороженная</t>
  </si>
  <si>
    <t xml:space="preserve">Крыжовник быстрозамороженный </t>
  </si>
  <si>
    <t>Рябина черноплодная</t>
  </si>
  <si>
    <t>Ягоды глубокой заморозки фасованные в пакет полиэтиленовый по 1,0 кг</t>
  </si>
  <si>
    <t xml:space="preserve">Земляника садовая (клубника) быстрозамороженная </t>
  </si>
  <si>
    <t>Ягоды глубокой заморозки фасованные в пакет полиэтиленовый по 0,75 кг</t>
  </si>
  <si>
    <t>0,75 кг</t>
  </si>
  <si>
    <t>Крыжовник быстрозамороженный</t>
  </si>
  <si>
    <t>Ягоды глубокой заморозки фасованные в пакет полиэтиленовый по 0,5 кг</t>
  </si>
  <si>
    <t>0,5 кг</t>
  </si>
  <si>
    <t xml:space="preserve">Смородина черная быстрозамороженная </t>
  </si>
  <si>
    <t>Брусника быстрозамороженная</t>
  </si>
  <si>
    <t>Грибы глубокой заморозки фасованные в мешки по 25кг, коробки картонные 5,10 кг.</t>
  </si>
  <si>
    <t xml:space="preserve">Шампиньоны нарезанные  быстрозамороженные   </t>
  </si>
  <si>
    <t>Грибы глубокой заморозки фасованные в пакет полиэтиленовый по 1,0 кг</t>
  </si>
  <si>
    <t>Шампиньоны нарезанные быстрозамороженные</t>
  </si>
  <si>
    <t>Грибы глубокой заморозки фасованные в пакет полиэтиленовый по 0,750 кг</t>
  </si>
  <si>
    <t>Грибы глубокой заморозки фасованные в пакет полиэтиленовый по 0,500 кг</t>
  </si>
  <si>
    <t>0,50 кг</t>
  </si>
  <si>
    <t>Овощи глубокой заморозки фасованные в коробки картонные  5,5; 7,0 кг.</t>
  </si>
  <si>
    <t>Брокколи быстрозамороженная (глазированная)</t>
  </si>
  <si>
    <t>Капуста цветная быстрозамороженная</t>
  </si>
  <si>
    <t>Овощи глубокой заморозки фасованные в мешки по 25 кг, коробки картонные 5,10 кг.</t>
  </si>
  <si>
    <t>Кабачок быстрозамороженный</t>
  </si>
  <si>
    <t>Баклажан быстрозамороженный</t>
  </si>
  <si>
    <t>Капуста белокочанная быстрозамороженная</t>
  </si>
  <si>
    <t>Картофель быстрозамороженный</t>
  </si>
  <si>
    <t>Лук репчатый нарезанный быстрозамороженный</t>
  </si>
  <si>
    <t>Морковь   быстрозамороженная</t>
  </si>
  <si>
    <t>Свекла быстрозамороженная</t>
  </si>
  <si>
    <t>Фасоль стручковая нарезанная быстрозамороженная</t>
  </si>
  <si>
    <t>Томат быстрозамороженный</t>
  </si>
  <si>
    <t>Овощи глубокой заморозки фасованные в пакет полиэтиленовый по 1,0 кг</t>
  </si>
  <si>
    <t>Овощи глубокой заморозки фасованные в пакет полиэтиленовый по 0,75 кг</t>
  </si>
  <si>
    <t>Тыква нарезанная быстрозамороженная</t>
  </si>
  <si>
    <t>Овощи глубокой заморозки фасованные в пакет полиэтиленовый по 0,500 кг</t>
  </si>
  <si>
    <t>Овощи глубокой заморозки фасованные в зип пакеты по 0,5 кг.</t>
  </si>
  <si>
    <t>Смеси компотные глубокой заморозки фасованные в коробки картонные 5; 10 кг.</t>
  </si>
  <si>
    <t>Смесь компотная (земляника садовая (клубника) быстрозамороженная; смородина черная быстрозамороженная)</t>
  </si>
  <si>
    <t xml:space="preserve">Смесь компотная ( смородина черная быстрозамороженная;смородина красная быстрозамороженная) </t>
  </si>
  <si>
    <t xml:space="preserve">Смесь компотная ( земляника садовая (клубника) быстрозамороженная; голубика быстрозамороженная) </t>
  </si>
  <si>
    <t>Смеси компотные  глубокой заморозки фасованные пакет полиэтиленовый по 1,0 кг</t>
  </si>
  <si>
    <t>Смесь компотная (смородина черная быстрозамороженная; смородина красная быстрозамороженная)</t>
  </si>
  <si>
    <t xml:space="preserve">Смесь компотная ( земляника садовая (клубника) быстрозамороженная; смородина черная быстрозамороженная) </t>
  </si>
  <si>
    <t>Смеси компотные  глубокой заморозки фасованные пакет полиэтиленовый по 0,5 кг</t>
  </si>
  <si>
    <t>Смесь компотная «Лесная» быстрозамороженная (черника быстрозамороженная, брусника быстрозамороженная)</t>
  </si>
  <si>
    <t>Наборы овощные глубокой заморозки фасованные в картонную коробку по 5; 10кг</t>
  </si>
  <si>
    <t>Набор овощной «Паприкаш» (перец, кабачок, томат) быстрозамороженный</t>
  </si>
  <si>
    <t>Набор овощной «Овощной микс» (перец,брокколи глазированная, морковь, лук) быстрозамороженный</t>
  </si>
  <si>
    <t>Набор овощной «Картофель с грибами по-белорусски» (картофель, шампиньоны, лук) быстрозамороженный</t>
  </si>
  <si>
    <t>Наборы овощные глубокой заморозки фасованные в полиэтиленовый пакет по 0,750 кг</t>
  </si>
  <si>
    <t>Наборы овощные глубокой заморозки фасованные в картонную коробку по 5,5; 7,0 кг</t>
  </si>
  <si>
    <t>Набор овощной «Капустный дуэт» (капуста цветная, брокколи глазированная) быстрозамороженный</t>
  </si>
  <si>
    <t>Смеси овощные глубокой заморозки фасованные в коробки картонные 5; 10 кг.</t>
  </si>
  <si>
    <t>Смесь овощная "По-деревенски" (капуста брокколи, шампиньоны, морковь столовая, картофель, лук репчатый) быстрозамороженная</t>
  </si>
  <si>
    <t>Смесь овощная "Для жарки" (картофель, морковь столовая, лук репчатый, шампиньоны) быстрозамороженная</t>
  </si>
  <si>
    <t>Смесь овощная "Для борща с капустой и картофелем" (картофель, морковь столовая, лук репчатый, капуста белокочанная, томаты,свекла столовая) быстрозамороженная</t>
  </si>
  <si>
    <t>Смесь овощная «Летняя» (капуста цветная,перец,кабачок,морковь) быстрозамороженная</t>
  </si>
  <si>
    <t xml:space="preserve">Смесь овощная «Летний луч» (капуста цветная,кабачок,морковь,перец, лук) быстрозамороженная </t>
  </si>
  <si>
    <t>Смесь овощная  "Царская" (капуста брюссельская, морковь столовая, капуста брокколи)  быстрозамороженная</t>
  </si>
  <si>
    <t xml:space="preserve">Смесь овощная  "Весенняя" (капуста брюссельская, морковь столовая, шампиньоны)  быстрозамороженная </t>
  </si>
  <si>
    <t xml:space="preserve">Смесь овощная "Европейская" (капуста брокколи, капуста цветная, морковь столовая ) быстрозамороженная </t>
  </si>
  <si>
    <t>Смесь овощная «Для пиццы» (шампиньоны, перец, томаты,лук) быстрозамороженная</t>
  </si>
  <si>
    <t>Смеси овощные глубокой заморозки фасованные в полиэтиленовые пакеты по 0,750 кг</t>
  </si>
  <si>
    <t>Смесь овощная «Летняя» (капуста цветная,перец, кабачок, морковь) быстрозамороженная</t>
  </si>
  <si>
    <t xml:space="preserve">Смесь овощная «Летний луч» (капуста цветная, кабачок, морковь, перец, лук) быстрозамороженная </t>
  </si>
  <si>
    <t>0,75л</t>
  </si>
  <si>
    <t xml:space="preserve">Смесь овощная «Рататуй» (томат, кабачок,перец, лук) быстрозамороженная </t>
  </si>
  <si>
    <t xml:space="preserve">Смесь овощная «Лечо» (томат, перец, кабачок, лук, морковь) быстрозамороженная </t>
  </si>
  <si>
    <t xml:space="preserve">Смесь овощная «Витаминная» (капуста цветная, брокколи глазированная,капуста брюссельская,морковь, лук) быстрозамороженная </t>
  </si>
  <si>
    <t xml:space="preserve">Смесь овощная «Здоровье» (перец, кабачок, капуста цветная, капуста брюссельская, брокколи глазированная) быстрозамороженная </t>
  </si>
  <si>
    <t xml:space="preserve">Смесь овощная «Краски лета» (томат, перец, лук, морковь, баклажан, кабачок) быстрозамороженная </t>
  </si>
  <si>
    <t xml:space="preserve">Смесь овощная «Жаркое с шампиньонами» (шампиньоны, перец, лук, морковь, картофель» быстрозамороженная </t>
  </si>
  <si>
    <t>Смесь овощная «Для жарки Парижская» (картофель, морковь, фасоль резанная стручковая, лук, шампиньоны) быстрозамороженная</t>
  </si>
  <si>
    <t>Смесь овощная «Минестроне» (кабачок, перец, морковь, томат) быстрозамороженная</t>
  </si>
  <si>
    <t>Смеси овощные глубокой заморозки фасованные в полиэтиленовые пакеты по 0,500 кг</t>
  </si>
  <si>
    <t>Вед.экономист по ценообразованию:</t>
  </si>
  <si>
    <t>А.П.Рудакова</t>
  </si>
  <si>
    <t>Экземпляр на руки получен:</t>
  </si>
  <si>
    <t>Специалист отдела сбыта _______________</t>
  </si>
  <si>
    <t>Бухгалтер ___________________________</t>
  </si>
  <si>
    <t>Утверждаю:</t>
  </si>
  <si>
    <t>Директор ф-ла"Тепличный"</t>
  </si>
  <si>
    <t>РУП "Витебскэнерго"</t>
  </si>
  <si>
    <t>ПРЕЙСКУРАНТ</t>
  </si>
  <si>
    <t>отпускных  цен № 69</t>
  </si>
  <si>
    <t>на сельскохозяйственную продукцию, производимую</t>
  </si>
  <si>
    <t>РУП "Витебскэнерго" филиалом "Тепличный"</t>
  </si>
  <si>
    <t xml:space="preserve">     211026  г.п.Ореховск   Оршанский   р-н . Витебская обл. РБ</t>
  </si>
  <si>
    <t xml:space="preserve">     телефоны: директор  23-02-44; факс / 0216 /23-04-93:  'сбыт- 23-04-98, 23-04-93</t>
  </si>
  <si>
    <t>дата введения с</t>
  </si>
  <si>
    <t>Ед. измер.</t>
  </si>
  <si>
    <t>Отпускная цена</t>
  </si>
  <si>
    <t>руб</t>
  </si>
  <si>
    <t xml:space="preserve">  ОВОЩИ ЗАКРЫТОГО ГРУНТА</t>
  </si>
  <si>
    <t>Огурец короткоплодный высший сорт *АКЦИЯ*</t>
  </si>
  <si>
    <t>Огурец короткоплодный первый сорт *АКЦИЯ *</t>
  </si>
  <si>
    <t>Томат свежий круглый  высший сорт  *АКЦИЯ*</t>
  </si>
  <si>
    <t>Томат свежий круглый  первый сорт * АКЦИЯ*</t>
  </si>
  <si>
    <t xml:space="preserve">Зелень свежая (петрушка, укроп, базилик, сельдерей, руккола, шпинат, кинза, мангольд) в стаканчике </t>
  </si>
  <si>
    <t>шт</t>
  </si>
  <si>
    <r>
      <rPr>
        <b/>
        <sz val="14"/>
        <rFont val="Times New Roman"/>
        <family val="1"/>
      </rPr>
      <t>Салат свежий (в стаканчике)</t>
    </r>
    <r>
      <rPr>
        <sz val="14"/>
        <rFont val="Times New Roman"/>
        <family val="1"/>
      </rPr>
      <t xml:space="preserve">                                                                                                     </t>
    </r>
  </si>
  <si>
    <t>Салат свежий (весовой)</t>
  </si>
  <si>
    <t>Лук перо зеленый (фасованный) высший сорт</t>
  </si>
  <si>
    <t>Лук перо зеленый (фасованный) первый сорт</t>
  </si>
  <si>
    <t>Укроп свежий</t>
  </si>
  <si>
    <t>Сельдерей свежий (фасованный)</t>
  </si>
  <si>
    <t>Петрушка свежая</t>
  </si>
  <si>
    <t>Петрушка свежая (фасованная)</t>
  </si>
  <si>
    <t>Капуста белокочанная  свежая ранняя высший сорт **АКЦИЯ **</t>
  </si>
  <si>
    <t>Капуста белокочанная  свежая ранняя первый сорт **АКЦИЯ**</t>
  </si>
  <si>
    <t>Перец свежий высший сорт **АКЦИЯ**</t>
  </si>
  <si>
    <t>Перец свежий первый сорт **АКЦИЯ**</t>
  </si>
  <si>
    <t>Баклажан свежий высший сорт **АКЦИЯ**</t>
  </si>
  <si>
    <t>Баклажан свежий первый сорт **АКЦИЯ**</t>
  </si>
  <si>
    <t xml:space="preserve">Капуста пекинская высший сорт </t>
  </si>
  <si>
    <t>Капуста пекинская первый сорт</t>
  </si>
  <si>
    <t>Кабачок свежий высший сорт</t>
  </si>
  <si>
    <t>Кабачок свежий первый сорт</t>
  </si>
  <si>
    <t>ПЛОДЫ ЯГОДНЫХ КУЛЬТУР</t>
  </si>
  <si>
    <t>Голубика свежая высший сорт (фасованная) **АКЦИЯ**</t>
  </si>
  <si>
    <t>*АКЦИЯ* с 03.08.23 по 07.08.23</t>
  </si>
  <si>
    <t>**АКЦИЯ** с 05.08.23 по 07.08.23</t>
  </si>
  <si>
    <t>Ведущий экономист по ценообразованию</t>
  </si>
  <si>
    <t xml:space="preserve">Экземпляр на руки получен:           </t>
  </si>
  <si>
    <t>Специалист отдела сбыта</t>
  </si>
  <si>
    <t>Бухгалтер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</si>
</sst>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/mm/yyyy"/>
    <numFmt numFmtId="165" formatCode="0.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Border="0" applyProtection="0">
      <alignment/>
    </xf>
    <xf numFmtId="0" fontId="2" fillId="2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2" fillId="21" borderId="0" applyBorder="0" applyProtection="0">
      <alignment/>
    </xf>
    <xf numFmtId="0" fontId="2" fillId="21" borderId="0" applyBorder="0" applyProtection="0">
      <alignment/>
    </xf>
    <xf numFmtId="0" fontId="3" fillId="22" borderId="0" applyBorder="0" applyProtection="0">
      <alignment/>
    </xf>
    <xf numFmtId="0" fontId="3" fillId="22" borderId="0" applyBorder="0" applyProtection="0">
      <alignment/>
    </xf>
    <xf numFmtId="0" fontId="4" fillId="23" borderId="0" applyBorder="0" applyProtection="0">
      <alignment/>
    </xf>
    <xf numFmtId="0" fontId="4" fillId="23" borderId="0" applyBorder="0" applyProtection="0">
      <alignment/>
    </xf>
    <xf numFmtId="0" fontId="5" fillId="24" borderId="0" applyBorder="0" applyProtection="0">
      <alignment/>
    </xf>
    <xf numFmtId="0" fontId="5" fillId="24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7" fillId="25" borderId="0" applyBorder="0" applyProtection="0">
      <alignment/>
    </xf>
    <xf numFmtId="0" fontId="7" fillId="25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2" fillId="26" borderId="1" applyProtection="0">
      <alignment/>
    </xf>
    <xf numFmtId="0" fontId="12" fillId="26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1" fontId="14" fillId="0" borderId="17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wrapText="1"/>
    </xf>
    <xf numFmtId="1" fontId="15" fillId="0" borderId="17" xfId="0" applyNumberFormat="1" applyFont="1" applyFill="1" applyBorder="1" applyAlignment="1">
      <alignment horizontal="center" wrapText="1"/>
    </xf>
    <xf numFmtId="2" fontId="15" fillId="0" borderId="18" xfId="0" applyNumberFormat="1" applyFont="1" applyFill="1" applyBorder="1" applyAlignment="1">
      <alignment horizontal="center" wrapText="1"/>
    </xf>
    <xf numFmtId="0" fontId="15" fillId="22" borderId="17" xfId="0" applyFont="1" applyFill="1" applyBorder="1" applyAlignment="1">
      <alignment horizontal="center"/>
    </xf>
    <xf numFmtId="0" fontId="15" fillId="22" borderId="17" xfId="0" applyFont="1" applyFill="1" applyBorder="1" applyAlignment="1">
      <alignment horizontal="left" wrapText="1"/>
    </xf>
    <xf numFmtId="1" fontId="14" fillId="22" borderId="17" xfId="0" applyNumberFormat="1" applyFont="1" applyFill="1" applyBorder="1" applyAlignment="1">
      <alignment horizontal="center" wrapText="1"/>
    </xf>
    <xf numFmtId="2" fontId="15" fillId="22" borderId="17" xfId="0" applyNumberFormat="1" applyFont="1" applyFill="1" applyBorder="1" applyAlignment="1">
      <alignment horizontal="center" wrapText="1"/>
    </xf>
    <xf numFmtId="1" fontId="15" fillId="22" borderId="17" xfId="0" applyNumberFormat="1" applyFont="1" applyFill="1" applyBorder="1" applyAlignment="1">
      <alignment horizontal="center" wrapText="1"/>
    </xf>
    <xf numFmtId="2" fontId="15" fillId="22" borderId="17" xfId="0" applyNumberFormat="1" applyFont="1" applyFill="1" applyBorder="1" applyAlignment="1">
      <alignment horizontal="center"/>
    </xf>
    <xf numFmtId="1" fontId="15" fillId="22" borderId="17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2" fontId="15" fillId="22" borderId="18" xfId="0" applyNumberFormat="1" applyFont="1" applyFill="1" applyBorder="1" applyAlignment="1">
      <alignment horizontal="center" wrapText="1"/>
    </xf>
    <xf numFmtId="0" fontId="0" fillId="22" borderId="0" xfId="0" applyFill="1" applyAlignment="1">
      <alignment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2" fontId="15" fillId="0" borderId="18" xfId="0" applyNumberFormat="1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left" vertical="center" wrapText="1"/>
    </xf>
    <xf numFmtId="0" fontId="15" fillId="22" borderId="17" xfId="0" applyFont="1" applyFill="1" applyBorder="1" applyAlignment="1">
      <alignment horizontal="center" vertical="center"/>
    </xf>
    <xf numFmtId="1" fontId="14" fillId="22" borderId="17" xfId="0" applyNumberFormat="1" applyFont="1" applyFill="1" applyBorder="1" applyAlignment="1">
      <alignment horizontal="center" vertical="center" wrapText="1"/>
    </xf>
    <xf numFmtId="2" fontId="15" fillId="22" borderId="17" xfId="0" applyNumberFormat="1" applyFont="1" applyFill="1" applyBorder="1" applyAlignment="1">
      <alignment horizontal="center" vertical="center" wrapText="1"/>
    </xf>
    <xf numFmtId="1" fontId="15" fillId="22" borderId="17" xfId="0" applyNumberFormat="1" applyFont="1" applyFill="1" applyBorder="1" applyAlignment="1">
      <alignment horizontal="center" vertical="center" wrapText="1"/>
    </xf>
    <xf numFmtId="2" fontId="15" fillId="22" borderId="17" xfId="0" applyNumberFormat="1" applyFont="1" applyFill="1" applyBorder="1" applyAlignment="1">
      <alignment horizontal="center" vertical="center"/>
    </xf>
    <xf numFmtId="1" fontId="15" fillId="22" borderId="17" xfId="0" applyNumberFormat="1" applyFont="1" applyFill="1" applyBorder="1" applyAlignment="1">
      <alignment horizontal="center" vertical="center"/>
    </xf>
    <xf numFmtId="0" fontId="0" fillId="22" borderId="0" xfId="0" applyFont="1" applyFill="1" applyAlignment="1">
      <alignment vertical="center"/>
    </xf>
    <xf numFmtId="2" fontId="15" fillId="22" borderId="18" xfId="0" applyNumberFormat="1" applyFont="1" applyFill="1" applyBorder="1" applyAlignment="1">
      <alignment horizontal="center" vertical="center" wrapText="1"/>
    </xf>
    <xf numFmtId="0" fontId="15" fillId="40" borderId="17" xfId="0" applyFont="1" applyFill="1" applyBorder="1" applyAlignment="1">
      <alignment horizontal="center"/>
    </xf>
    <xf numFmtId="0" fontId="15" fillId="40" borderId="17" xfId="0" applyFont="1" applyFill="1" applyBorder="1" applyAlignment="1">
      <alignment horizontal="left" vertical="center" wrapText="1"/>
    </xf>
    <xf numFmtId="0" fontId="15" fillId="40" borderId="17" xfId="0" applyFont="1" applyFill="1" applyBorder="1" applyAlignment="1">
      <alignment horizontal="center" vertical="center"/>
    </xf>
    <xf numFmtId="1" fontId="14" fillId="40" borderId="17" xfId="0" applyNumberFormat="1" applyFont="1" applyFill="1" applyBorder="1" applyAlignment="1">
      <alignment horizontal="center" vertical="center" wrapText="1"/>
    </xf>
    <xf numFmtId="2" fontId="15" fillId="40" borderId="17" xfId="0" applyNumberFormat="1" applyFont="1" applyFill="1" applyBorder="1" applyAlignment="1">
      <alignment horizontal="center" vertical="center" wrapText="1"/>
    </xf>
    <xf numFmtId="1" fontId="15" fillId="40" borderId="17" xfId="0" applyNumberFormat="1" applyFont="1" applyFill="1" applyBorder="1" applyAlignment="1">
      <alignment horizontal="center" vertical="center" wrapText="1"/>
    </xf>
    <xf numFmtId="2" fontId="15" fillId="40" borderId="17" xfId="0" applyNumberFormat="1" applyFont="1" applyFill="1" applyBorder="1" applyAlignment="1">
      <alignment horizontal="center" vertical="center"/>
    </xf>
    <xf numFmtId="1" fontId="15" fillId="40" borderId="17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 vertical="center"/>
    </xf>
    <xf numFmtId="2" fontId="15" fillId="40" borderId="18" xfId="0" applyNumberFormat="1" applyFont="1" applyFill="1" applyBorder="1" applyAlignment="1">
      <alignment horizontal="center" vertical="center" wrapText="1"/>
    </xf>
    <xf numFmtId="0" fontId="15" fillId="40" borderId="17" xfId="0" applyFont="1" applyFill="1" applyBorder="1" applyAlignment="1">
      <alignment horizontal="center" vertical="center" wrapText="1"/>
    </xf>
    <xf numFmtId="165" fontId="15" fillId="40" borderId="17" xfId="0" applyNumberFormat="1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15" fillId="40" borderId="0" xfId="0" applyFont="1" applyFill="1" applyBorder="1" applyAlignment="1">
      <alignment horizontal="center" wrapText="1"/>
    </xf>
    <xf numFmtId="2" fontId="15" fillId="40" borderId="18" xfId="0" applyNumberFormat="1" applyFont="1" applyFill="1" applyBorder="1" applyAlignment="1">
      <alignment horizontal="center" vertical="center"/>
    </xf>
    <xf numFmtId="0" fontId="15" fillId="40" borderId="17" xfId="0" applyFont="1" applyFill="1" applyBorder="1" applyAlignment="1">
      <alignment horizontal="left" wrapText="1"/>
    </xf>
    <xf numFmtId="1" fontId="14" fillId="40" borderId="17" xfId="0" applyNumberFormat="1" applyFont="1" applyFill="1" applyBorder="1" applyAlignment="1">
      <alignment horizontal="center"/>
    </xf>
    <xf numFmtId="2" fontId="15" fillId="40" borderId="17" xfId="0" applyNumberFormat="1" applyFont="1" applyFill="1" applyBorder="1" applyAlignment="1">
      <alignment horizontal="center" wrapText="1"/>
    </xf>
    <xf numFmtId="0" fontId="15" fillId="40" borderId="17" xfId="0" applyFont="1" applyFill="1" applyBorder="1" applyAlignment="1">
      <alignment horizontal="center" wrapText="1"/>
    </xf>
    <xf numFmtId="2" fontId="15" fillId="40" borderId="17" xfId="0" applyNumberFormat="1" applyFont="1" applyFill="1" applyBorder="1" applyAlignment="1">
      <alignment horizontal="center"/>
    </xf>
    <xf numFmtId="1" fontId="15" fillId="40" borderId="17" xfId="0" applyNumberFormat="1" applyFont="1" applyFill="1" applyBorder="1" applyAlignment="1">
      <alignment horizontal="center"/>
    </xf>
    <xf numFmtId="2" fontId="15" fillId="40" borderId="18" xfId="0" applyNumberFormat="1" applyFont="1" applyFill="1" applyBorder="1" applyAlignment="1">
      <alignment horizontal="center" wrapText="1"/>
    </xf>
    <xf numFmtId="2" fontId="15" fillId="40" borderId="18" xfId="0" applyNumberFormat="1" applyFont="1" applyFill="1" applyBorder="1" applyAlignment="1">
      <alignment horizontal="center"/>
    </xf>
    <xf numFmtId="0" fontId="15" fillId="40" borderId="17" xfId="0" applyFont="1" applyFill="1" applyBorder="1" applyAlignment="1">
      <alignment horizontal="left"/>
    </xf>
    <xf numFmtId="165" fontId="15" fillId="40" borderId="17" xfId="0" applyNumberFormat="1" applyFont="1" applyFill="1" applyBorder="1" applyAlignment="1">
      <alignment horizontal="center" wrapText="1"/>
    </xf>
    <xf numFmtId="1" fontId="14" fillId="40" borderId="17" xfId="0" applyNumberFormat="1" applyFont="1" applyFill="1" applyBorder="1" applyAlignment="1">
      <alignment horizontal="center" wrapText="1"/>
    </xf>
    <xf numFmtId="2" fontId="15" fillId="40" borderId="0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2" fontId="15" fillId="0" borderId="17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0" fontId="15" fillId="22" borderId="19" xfId="0" applyFont="1" applyFill="1" applyBorder="1" applyAlignment="1">
      <alignment horizontal="center"/>
    </xf>
    <xf numFmtId="0" fontId="15" fillId="22" borderId="18" xfId="0" applyFont="1" applyFill="1" applyBorder="1" applyAlignment="1">
      <alignment horizontal="left"/>
    </xf>
    <xf numFmtId="0" fontId="15" fillId="22" borderId="18" xfId="0" applyFont="1" applyFill="1" applyBorder="1" applyAlignment="1">
      <alignment horizontal="center"/>
    </xf>
    <xf numFmtId="1" fontId="14" fillId="22" borderId="18" xfId="0" applyNumberFormat="1" applyFont="1" applyFill="1" applyBorder="1" applyAlignment="1">
      <alignment horizontal="center"/>
    </xf>
    <xf numFmtId="2" fontId="15" fillId="22" borderId="18" xfId="0" applyNumberFormat="1" applyFont="1" applyFill="1" applyBorder="1" applyAlignment="1">
      <alignment horizontal="center"/>
    </xf>
    <xf numFmtId="1" fontId="15" fillId="22" borderId="18" xfId="0" applyNumberFormat="1" applyFont="1" applyFill="1" applyBorder="1" applyAlignment="1">
      <alignment horizontal="center"/>
    </xf>
    <xf numFmtId="2" fontId="15" fillId="22" borderId="2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 vertical="center"/>
    </xf>
    <xf numFmtId="1" fontId="14" fillId="0" borderId="18" xfId="0" applyNumberFormat="1" applyFont="1" applyFill="1" applyBorder="1" applyAlignment="1">
      <alignment horizontal="left" vertical="center"/>
    </xf>
    <xf numFmtId="2" fontId="15" fillId="0" borderId="18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1" fontId="15" fillId="0" borderId="28" xfId="0" applyNumberFormat="1" applyFont="1" applyFill="1" applyBorder="1" applyAlignment="1">
      <alignment horizontal="center"/>
    </xf>
    <xf numFmtId="2" fontId="15" fillId="0" borderId="29" xfId="0" applyNumberFormat="1" applyFont="1" applyFill="1" applyBorder="1" applyAlignment="1">
      <alignment horizontal="center"/>
    </xf>
    <xf numFmtId="2" fontId="15" fillId="0" borderId="30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2" fontId="15" fillId="0" borderId="32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wrapText="1"/>
    </xf>
    <xf numFmtId="0" fontId="15" fillId="0" borderId="39" xfId="0" applyFont="1" applyFill="1" applyBorder="1" applyAlignment="1">
      <alignment horizontal="left" wrapText="1"/>
    </xf>
    <xf numFmtId="0" fontId="15" fillId="0" borderId="39" xfId="0" applyFont="1" applyFill="1" applyBorder="1" applyAlignment="1">
      <alignment horizontal="left" vertical="center" wrapText="1"/>
    </xf>
    <xf numFmtId="0" fontId="15" fillId="40" borderId="24" xfId="0" applyFont="1" applyFill="1" applyBorder="1" applyAlignment="1">
      <alignment horizontal="center" vertical="center"/>
    </xf>
    <xf numFmtId="0" fontId="15" fillId="40" borderId="25" xfId="0" applyFont="1" applyFill="1" applyBorder="1" applyAlignment="1">
      <alignment horizontal="left" vertical="center" wrapText="1"/>
    </xf>
    <xf numFmtId="0" fontId="15" fillId="40" borderId="39" xfId="0" applyFont="1" applyFill="1" applyBorder="1" applyAlignment="1">
      <alignment horizontal="center" vertical="center"/>
    </xf>
    <xf numFmtId="1" fontId="14" fillId="40" borderId="26" xfId="0" applyNumberFormat="1" applyFont="1" applyFill="1" applyBorder="1" applyAlignment="1">
      <alignment horizontal="center" vertical="center"/>
    </xf>
    <xf numFmtId="0" fontId="15" fillId="40" borderId="28" xfId="0" applyFont="1" applyFill="1" applyBorder="1" applyAlignment="1">
      <alignment horizontal="center" vertical="center"/>
    </xf>
    <xf numFmtId="2" fontId="15" fillId="40" borderId="31" xfId="0" applyNumberFormat="1" applyFont="1" applyFill="1" applyBorder="1" applyAlignment="1">
      <alignment horizontal="center" vertical="center"/>
    </xf>
    <xf numFmtId="2" fontId="15" fillId="40" borderId="32" xfId="0" applyNumberFormat="1" applyFont="1" applyFill="1" applyBorder="1" applyAlignment="1">
      <alignment horizontal="center" vertical="center"/>
    </xf>
    <xf numFmtId="1" fontId="15" fillId="40" borderId="2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4" fillId="0" borderId="41" xfId="0" applyFont="1" applyFill="1" applyBorder="1" applyAlignment="1">
      <alignment horizontal="right"/>
    </xf>
    <xf numFmtId="0" fontId="0" fillId="40" borderId="0" xfId="0" applyFill="1" applyAlignment="1">
      <alignment/>
    </xf>
    <xf numFmtId="0" fontId="26" fillId="0" borderId="21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wrapText="1"/>
    </xf>
    <xf numFmtId="0" fontId="24" fillId="40" borderId="18" xfId="0" applyFont="1" applyFill="1" applyBorder="1" applyAlignment="1">
      <alignment horizontal="left" vertical="center" wrapText="1"/>
    </xf>
    <xf numFmtId="0" fontId="26" fillId="40" borderId="18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40" borderId="17" xfId="0" applyFont="1" applyFill="1" applyBorder="1" applyAlignment="1">
      <alignment horizontal="center" wrapText="1"/>
    </xf>
    <xf numFmtId="0" fontId="24" fillId="4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horizontal="left" vertical="center"/>
    </xf>
    <xf numFmtId="0" fontId="24" fillId="40" borderId="0" xfId="0" applyFont="1" applyFill="1" applyBorder="1" applyAlignment="1">
      <alignment horizontal="center" vertical="center"/>
    </xf>
    <xf numFmtId="0" fontId="24" fillId="40" borderId="0" xfId="0" applyFont="1" applyFill="1" applyAlignment="1">
      <alignment/>
    </xf>
    <xf numFmtId="0" fontId="24" fillId="40" borderId="0" xfId="0" applyFont="1" applyFill="1" applyBorder="1" applyAlignment="1">
      <alignment horizontal="left" vertical="center"/>
    </xf>
    <xf numFmtId="0" fontId="27" fillId="4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vertical="center"/>
    </xf>
    <xf numFmtId="0" fontId="15" fillId="40" borderId="17" xfId="0" applyFont="1" applyFill="1" applyBorder="1" applyAlignment="1">
      <alignment horizontal="left" vertical="center" wrapText="1"/>
    </xf>
    <xf numFmtId="0" fontId="15" fillId="4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164" fontId="15" fillId="40" borderId="0" xfId="0" applyNumberFormat="1" applyFont="1" applyFill="1" applyBorder="1" applyAlignment="1">
      <alignment horizontal="left"/>
    </xf>
    <xf numFmtId="0" fontId="15" fillId="4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4" fontId="19" fillId="40" borderId="41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64" fontId="15" fillId="0" borderId="41" xfId="0" applyNumberFormat="1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 vertical="center" wrapText="1"/>
    </xf>
    <xf numFmtId="0" fontId="25" fillId="40" borderId="21" xfId="0" applyFont="1" applyFill="1" applyBorder="1" applyAlignment="1">
      <alignment horizontal="left" vertical="center" wrapText="1"/>
    </xf>
    <xf numFmtId="2" fontId="26" fillId="0" borderId="45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 wrapText="1"/>
    </xf>
    <xf numFmtId="2" fontId="26" fillId="40" borderId="18" xfId="0" applyNumberFormat="1" applyFont="1" applyFill="1" applyBorder="1" applyAlignment="1">
      <alignment horizontal="center" vertical="center" wrapText="1"/>
    </xf>
    <xf numFmtId="2" fontId="26" fillId="40" borderId="45" xfId="0" applyNumberFormat="1" applyFont="1" applyFill="1" applyBorder="1" applyAlignment="1">
      <alignment horizontal="center" vertical="center"/>
    </xf>
    <xf numFmtId="2" fontId="26" fillId="40" borderId="18" xfId="0" applyNumberFormat="1" applyFont="1" applyFill="1" applyBorder="1" applyAlignment="1">
      <alignment horizontal="center" vertical="center"/>
    </xf>
    <xf numFmtId="2" fontId="26" fillId="40" borderId="18" xfId="0" applyNumberFormat="1" applyFont="1" applyFill="1" applyBorder="1" applyAlignment="1">
      <alignment horizontal="center" vertical="center" wrapText="1"/>
    </xf>
    <xf numFmtId="0" fontId="26" fillId="40" borderId="18" xfId="0" applyNumberFormat="1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left" wrapTex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4" xfId="33"/>
    <cellStyle name="Accent 1 15" xfId="34"/>
    <cellStyle name="Accent 13" xfId="35"/>
    <cellStyle name="Accent 14" xfId="36"/>
    <cellStyle name="Accent 2 15" xfId="37"/>
    <cellStyle name="Accent 2 16" xfId="38"/>
    <cellStyle name="Accent 3 16" xfId="39"/>
    <cellStyle name="Accent 3 17" xfId="40"/>
    <cellStyle name="Bad 10" xfId="41"/>
    <cellStyle name="Bad 11" xfId="42"/>
    <cellStyle name="Error 12" xfId="43"/>
    <cellStyle name="Error 13" xfId="44"/>
    <cellStyle name="Footnote 5" xfId="45"/>
    <cellStyle name="Footnote 6" xfId="46"/>
    <cellStyle name="Good 8" xfId="47"/>
    <cellStyle name="Good 9" xfId="48"/>
    <cellStyle name="Heading 1 1" xfId="49"/>
    <cellStyle name="Heading 1 2" xfId="50"/>
    <cellStyle name="Heading 2 2" xfId="51"/>
    <cellStyle name="Heading 2 3" xfId="52"/>
    <cellStyle name="Hyperlink 6" xfId="53"/>
    <cellStyle name="Hyperlink 7" xfId="54"/>
    <cellStyle name="Neutral 10" xfId="55"/>
    <cellStyle name="Neutral 9" xfId="56"/>
    <cellStyle name="Note 4" xfId="57"/>
    <cellStyle name="Note 5" xfId="58"/>
    <cellStyle name="Status 7" xfId="59"/>
    <cellStyle name="Status 8" xfId="60"/>
    <cellStyle name="Text 3" xfId="61"/>
    <cellStyle name="Text 4" xfId="62"/>
    <cellStyle name="Warning 11" xfId="63"/>
    <cellStyle name="Warning 1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111"/>
  <sheetViews>
    <sheetView tabSelected="1" view="pageBreakPreview" zoomScale="65" zoomScaleSheetLayoutView="65" zoomScalePageLayoutView="0" workbookViewId="0" topLeftCell="A1">
      <selection activeCell="A1" sqref="A1"/>
    </sheetView>
  </sheetViews>
  <sheetFormatPr defaultColWidth="6.421875" defaultRowHeight="15"/>
  <cols>
    <col min="1" max="1" width="3.421875" style="0" customWidth="1"/>
    <col min="2" max="2" width="121.421875" style="0" customWidth="1"/>
    <col min="3" max="3" width="11.421875" style="0" customWidth="1"/>
    <col min="4" max="4" width="1.421875" style="0" hidden="1" customWidth="1"/>
    <col min="5" max="5" width="12.421875" style="0" customWidth="1"/>
    <col min="6" max="6" width="11.421875" style="0" customWidth="1"/>
    <col min="7" max="7" width="14.421875" style="0" customWidth="1"/>
    <col min="8" max="8" width="12.421875" style="0" customWidth="1"/>
    <col min="9" max="9" width="11.421875" style="0" customWidth="1"/>
    <col min="10" max="10" width="12.57421875" style="0" customWidth="1"/>
    <col min="11" max="11" width="6.421875" style="0" customWidth="1"/>
    <col min="12" max="13" width="9.421875" style="0" customWidth="1"/>
    <col min="14" max="14" width="10.00390625" style="0" customWidth="1"/>
  </cols>
  <sheetData>
    <row r="1" spans="1:13" ht="18.75">
      <c r="A1" s="1"/>
      <c r="B1" s="2"/>
      <c r="C1" s="3"/>
      <c r="D1" s="3"/>
      <c r="E1" s="3"/>
      <c r="F1" s="3"/>
      <c r="G1" s="4" t="s">
        <v>0</v>
      </c>
      <c r="H1" s="3"/>
      <c r="I1" s="3"/>
      <c r="J1" s="3"/>
      <c r="K1" s="5"/>
      <c r="L1" s="5"/>
      <c r="M1" s="5"/>
    </row>
    <row r="2" spans="1:13" ht="18.75">
      <c r="A2" s="1"/>
      <c r="B2" s="2"/>
      <c r="C2" s="3"/>
      <c r="D2" s="3"/>
      <c r="E2" s="3"/>
      <c r="F2" s="3"/>
      <c r="G2" s="4" t="s">
        <v>1</v>
      </c>
      <c r="H2" s="3"/>
      <c r="I2" s="3"/>
      <c r="J2" s="3"/>
      <c r="K2" s="5"/>
      <c r="L2" s="5"/>
      <c r="M2" s="5"/>
    </row>
    <row r="3" spans="1:13" ht="18.75">
      <c r="A3" s="1"/>
      <c r="B3" s="2"/>
      <c r="C3" s="3"/>
      <c r="D3" s="3"/>
      <c r="E3" s="3"/>
      <c r="F3" s="3"/>
      <c r="G3" s="6" t="s">
        <v>2</v>
      </c>
      <c r="H3" s="3"/>
      <c r="I3" s="3"/>
      <c r="J3" s="3"/>
      <c r="K3" s="5"/>
      <c r="L3" s="5"/>
      <c r="M3" s="5"/>
    </row>
    <row r="4" spans="1:13" ht="18.75">
      <c r="A4" s="1"/>
      <c r="B4" s="2"/>
      <c r="C4" s="3"/>
      <c r="D4" s="3"/>
      <c r="E4" s="3"/>
      <c r="F4" s="3"/>
      <c r="G4" s="202">
        <v>45140</v>
      </c>
      <c r="H4" s="202"/>
      <c r="I4" s="3"/>
      <c r="J4" s="3"/>
      <c r="K4" s="5"/>
      <c r="L4" s="5"/>
      <c r="M4" s="5"/>
    </row>
    <row r="5" spans="1:13" ht="18.75">
      <c r="A5" s="203" t="s">
        <v>3</v>
      </c>
      <c r="B5" s="203"/>
      <c r="C5" s="203"/>
      <c r="D5" s="203"/>
      <c r="E5" s="203"/>
      <c r="F5" s="203"/>
      <c r="G5" s="203"/>
      <c r="H5" s="203"/>
      <c r="I5" s="203"/>
      <c r="J5" s="203"/>
      <c r="K5" s="5"/>
      <c r="L5" s="5"/>
      <c r="M5" s="5"/>
    </row>
    <row r="6" spans="1:13" ht="18.75">
      <c r="A6" s="203" t="s">
        <v>4</v>
      </c>
      <c r="B6" s="203"/>
      <c r="C6" s="203"/>
      <c r="D6" s="203"/>
      <c r="E6" s="203"/>
      <c r="F6" s="203"/>
      <c r="G6" s="203"/>
      <c r="H6" s="203"/>
      <c r="I6" s="203"/>
      <c r="J6" s="203"/>
      <c r="K6" s="5"/>
      <c r="L6" s="5"/>
      <c r="M6" s="5"/>
    </row>
    <row r="7" spans="1:13" ht="18.75">
      <c r="A7" s="7" t="s">
        <v>5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</row>
    <row r="8" spans="1:13" ht="18.75">
      <c r="A8" s="7" t="s">
        <v>6</v>
      </c>
      <c r="B8" s="4"/>
      <c r="C8" s="4"/>
      <c r="D8" s="4"/>
      <c r="E8" s="4"/>
      <c r="F8" s="4"/>
      <c r="G8" s="4"/>
      <c r="H8" s="4"/>
      <c r="I8" s="8"/>
      <c r="J8" s="4"/>
      <c r="K8" s="5"/>
      <c r="L8" s="5"/>
      <c r="M8" s="5"/>
    </row>
    <row r="9" spans="1:13" ht="20.25" customHeight="1">
      <c r="A9" s="204" t="s">
        <v>7</v>
      </c>
      <c r="B9" s="9" t="s">
        <v>8</v>
      </c>
      <c r="C9" s="205" t="s">
        <v>9</v>
      </c>
      <c r="D9" s="205" t="s">
        <v>10</v>
      </c>
      <c r="E9" s="206" t="s">
        <v>11</v>
      </c>
      <c r="F9" s="206"/>
      <c r="G9" s="206"/>
      <c r="H9" s="206"/>
      <c r="I9" s="206"/>
      <c r="J9" s="206"/>
      <c r="K9" s="5"/>
      <c r="L9" s="5"/>
      <c r="M9" s="5"/>
    </row>
    <row r="10" spans="1:13" ht="20.25" customHeight="1">
      <c r="A10" s="204"/>
      <c r="B10" s="11" t="s">
        <v>12</v>
      </c>
      <c r="C10" s="205"/>
      <c r="D10" s="205"/>
      <c r="E10" s="207" t="s">
        <v>13</v>
      </c>
      <c r="F10" s="207"/>
      <c r="G10" s="207"/>
      <c r="H10" s="207"/>
      <c r="I10" s="207"/>
      <c r="J10" s="207"/>
      <c r="K10" s="5"/>
      <c r="L10" s="208" t="s">
        <v>14</v>
      </c>
      <c r="M10" s="208" t="s">
        <v>15</v>
      </c>
    </row>
    <row r="11" spans="1:13" ht="18.75">
      <c r="A11" s="204"/>
      <c r="B11" s="12"/>
      <c r="C11" s="205"/>
      <c r="D11" s="205"/>
      <c r="E11" s="206" t="s">
        <v>16</v>
      </c>
      <c r="F11" s="206"/>
      <c r="G11" s="206"/>
      <c r="H11" s="209" t="s">
        <v>17</v>
      </c>
      <c r="I11" s="209"/>
      <c r="J11" s="209"/>
      <c r="K11" s="5"/>
      <c r="L11" s="208"/>
      <c r="M11" s="208"/>
    </row>
    <row r="12" spans="1:13" ht="18.75">
      <c r="A12" s="204"/>
      <c r="B12" s="14"/>
      <c r="C12" s="205"/>
      <c r="D12" s="205"/>
      <c r="E12" s="10" t="s">
        <v>18</v>
      </c>
      <c r="F12" s="15" t="s">
        <v>19</v>
      </c>
      <c r="G12" s="13" t="s">
        <v>20</v>
      </c>
      <c r="H12" s="13" t="s">
        <v>18</v>
      </c>
      <c r="I12" s="15" t="s">
        <v>19</v>
      </c>
      <c r="J12" s="13" t="s">
        <v>20</v>
      </c>
      <c r="K12" s="5"/>
      <c r="L12" s="208"/>
      <c r="M12" s="208"/>
    </row>
    <row r="13" spans="1:13" ht="18.75">
      <c r="A13" s="210" t="s">
        <v>21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5"/>
      <c r="L13" s="208"/>
      <c r="M13" s="208"/>
    </row>
    <row r="14" spans="1:13" ht="18.75">
      <c r="A14" s="17">
        <v>1</v>
      </c>
      <c r="B14" s="18" t="s">
        <v>22</v>
      </c>
      <c r="C14" s="17" t="s">
        <v>23</v>
      </c>
      <c r="D14" s="19">
        <v>4811206000031</v>
      </c>
      <c r="E14" s="20">
        <v>4</v>
      </c>
      <c r="F14" s="21">
        <v>20</v>
      </c>
      <c r="G14" s="20">
        <f aca="true" t="shared" si="0" ref="G14:G71">E14*1.2</f>
        <v>4.8</v>
      </c>
      <c r="H14" s="20">
        <f aca="true" t="shared" si="1" ref="H14:H71">ROUND(E14*1.073,2)</f>
        <v>4.29</v>
      </c>
      <c r="I14" s="21">
        <v>20</v>
      </c>
      <c r="J14" s="20">
        <f aca="true" t="shared" si="2" ref="J14:J71">H14*1.2</f>
        <v>5.148</v>
      </c>
      <c r="K14" s="5"/>
      <c r="L14" s="22"/>
      <c r="M14" s="22"/>
    </row>
    <row r="15" spans="1:13" ht="18.75">
      <c r="A15" s="17">
        <v>2</v>
      </c>
      <c r="B15" s="18" t="s">
        <v>24</v>
      </c>
      <c r="C15" s="17" t="s">
        <v>25</v>
      </c>
      <c r="D15" s="19">
        <v>4811206001069</v>
      </c>
      <c r="E15" s="20">
        <v>1.7000000000000002</v>
      </c>
      <c r="F15" s="21">
        <v>20</v>
      </c>
      <c r="G15" s="20">
        <f t="shared" si="0"/>
        <v>2.04</v>
      </c>
      <c r="H15" s="20">
        <f t="shared" si="1"/>
        <v>1.82</v>
      </c>
      <c r="I15" s="21">
        <v>20</v>
      </c>
      <c r="J15" s="20">
        <f t="shared" si="2"/>
        <v>2.184</v>
      </c>
      <c r="K15" s="5"/>
      <c r="L15" s="23">
        <f>E14*1.058*1.2</f>
        <v>5.0784</v>
      </c>
      <c r="M15" s="23">
        <f>L15+G106</f>
        <v>6.9984</v>
      </c>
    </row>
    <row r="16" spans="1:13" ht="18.75">
      <c r="A16" s="17">
        <v>3</v>
      </c>
      <c r="B16" s="18" t="s">
        <v>26</v>
      </c>
      <c r="C16" s="17" t="s">
        <v>27</v>
      </c>
      <c r="D16" s="24">
        <v>48112060000383</v>
      </c>
      <c r="E16" s="20">
        <v>3.9</v>
      </c>
      <c r="F16" s="21">
        <v>20</v>
      </c>
      <c r="G16" s="20">
        <f t="shared" si="0"/>
        <v>4.68</v>
      </c>
      <c r="H16" s="20">
        <f t="shared" si="1"/>
        <v>4.18</v>
      </c>
      <c r="I16" s="21">
        <v>20</v>
      </c>
      <c r="J16" s="20">
        <f t="shared" si="2"/>
        <v>5.015999999999999</v>
      </c>
      <c r="K16" s="5"/>
      <c r="L16" s="23"/>
      <c r="M16" s="23">
        <v>2.6</v>
      </c>
    </row>
    <row r="17" spans="1:13" ht="18.75">
      <c r="A17" s="17">
        <v>4</v>
      </c>
      <c r="B17" s="18" t="s">
        <v>28</v>
      </c>
      <c r="C17" s="17" t="s">
        <v>25</v>
      </c>
      <c r="D17" s="24"/>
      <c r="E17" s="20">
        <v>1.65</v>
      </c>
      <c r="F17" s="21">
        <v>20</v>
      </c>
      <c r="G17" s="20">
        <f t="shared" si="0"/>
        <v>1.9799999999999998</v>
      </c>
      <c r="H17" s="20">
        <f t="shared" si="1"/>
        <v>1.77</v>
      </c>
      <c r="I17" s="21">
        <v>20</v>
      </c>
      <c r="J17" s="20">
        <f t="shared" si="2"/>
        <v>2.124</v>
      </c>
      <c r="K17" s="5"/>
      <c r="L17" s="23">
        <f>E16*1.2*1.064</f>
        <v>4.97952</v>
      </c>
      <c r="M17" s="23">
        <f>L17+G106</f>
        <v>6.89952</v>
      </c>
    </row>
    <row r="18" spans="1:13" ht="18.75">
      <c r="A18" s="17">
        <v>5</v>
      </c>
      <c r="B18" s="18" t="s">
        <v>29</v>
      </c>
      <c r="C18" s="17" t="s">
        <v>23</v>
      </c>
      <c r="D18" s="24">
        <v>4811206000918</v>
      </c>
      <c r="E18" s="20">
        <v>4</v>
      </c>
      <c r="F18" s="21">
        <v>20</v>
      </c>
      <c r="G18" s="20">
        <f t="shared" si="0"/>
        <v>4.8</v>
      </c>
      <c r="H18" s="20">
        <f t="shared" si="1"/>
        <v>4.29</v>
      </c>
      <c r="I18" s="21">
        <v>20</v>
      </c>
      <c r="J18" s="20">
        <f t="shared" si="2"/>
        <v>5.148</v>
      </c>
      <c r="K18" s="5"/>
      <c r="L18" s="23"/>
      <c r="M18" s="23">
        <v>2.55</v>
      </c>
    </row>
    <row r="19" spans="1:13" ht="18.75">
      <c r="A19" s="17">
        <v>6</v>
      </c>
      <c r="B19" s="18" t="s">
        <v>30</v>
      </c>
      <c r="C19" s="17" t="s">
        <v>25</v>
      </c>
      <c r="D19" s="24">
        <v>4811206001052</v>
      </c>
      <c r="E19" s="20">
        <v>1.7000000000000002</v>
      </c>
      <c r="F19" s="21">
        <v>20</v>
      </c>
      <c r="G19" s="20">
        <f t="shared" si="0"/>
        <v>2.04</v>
      </c>
      <c r="H19" s="20">
        <f t="shared" si="1"/>
        <v>1.82</v>
      </c>
      <c r="I19" s="21">
        <v>20</v>
      </c>
      <c r="J19" s="20">
        <f t="shared" si="2"/>
        <v>2.184</v>
      </c>
      <c r="K19" s="5"/>
      <c r="L19" s="23">
        <f>E18*1.2*1.058</f>
        <v>5.0784</v>
      </c>
      <c r="M19" s="23">
        <f>L19+G106</f>
        <v>6.9984</v>
      </c>
    </row>
    <row r="20" spans="1:13" ht="18.75">
      <c r="A20" s="17">
        <v>7</v>
      </c>
      <c r="B20" s="18" t="s">
        <v>31</v>
      </c>
      <c r="C20" s="17" t="s">
        <v>23</v>
      </c>
      <c r="D20" s="24">
        <v>4811206000901</v>
      </c>
      <c r="E20" s="20">
        <v>3.9</v>
      </c>
      <c r="F20" s="21">
        <v>20</v>
      </c>
      <c r="G20" s="20">
        <f t="shared" si="0"/>
        <v>4.68</v>
      </c>
      <c r="H20" s="20">
        <f t="shared" si="1"/>
        <v>4.18</v>
      </c>
      <c r="I20" s="21">
        <v>20</v>
      </c>
      <c r="J20" s="20">
        <f t="shared" si="2"/>
        <v>5.015999999999999</v>
      </c>
      <c r="K20" s="5"/>
      <c r="L20" s="23"/>
      <c r="M20" s="23">
        <v>2.6</v>
      </c>
    </row>
    <row r="21" spans="1:13" ht="18.75">
      <c r="A21" s="17">
        <v>8</v>
      </c>
      <c r="B21" s="18" t="s">
        <v>32</v>
      </c>
      <c r="C21" s="17" t="s">
        <v>25</v>
      </c>
      <c r="D21" s="24">
        <v>4811206001649</v>
      </c>
      <c r="E21" s="20">
        <v>1.65</v>
      </c>
      <c r="F21" s="21">
        <v>20</v>
      </c>
      <c r="G21" s="20">
        <f t="shared" si="0"/>
        <v>1.9799999999999998</v>
      </c>
      <c r="H21" s="20">
        <f t="shared" si="1"/>
        <v>1.77</v>
      </c>
      <c r="I21" s="21">
        <v>20</v>
      </c>
      <c r="J21" s="20">
        <f t="shared" si="2"/>
        <v>2.124</v>
      </c>
      <c r="K21" s="5"/>
      <c r="L21" s="23">
        <f>E20*1.2*1.064</f>
        <v>4.97952</v>
      </c>
      <c r="M21" s="23">
        <f>L21+G106</f>
        <v>6.89952</v>
      </c>
    </row>
    <row r="22" spans="1:13" ht="18.75">
      <c r="A22" s="17">
        <v>9</v>
      </c>
      <c r="B22" s="18" t="s">
        <v>33</v>
      </c>
      <c r="C22" s="17" t="s">
        <v>23</v>
      </c>
      <c r="D22" s="19">
        <v>4811206000550</v>
      </c>
      <c r="E22" s="20">
        <v>4</v>
      </c>
      <c r="F22" s="21">
        <v>20</v>
      </c>
      <c r="G22" s="20">
        <f t="shared" si="0"/>
        <v>4.8</v>
      </c>
      <c r="H22" s="20">
        <f t="shared" si="1"/>
        <v>4.29</v>
      </c>
      <c r="I22" s="21">
        <v>20</v>
      </c>
      <c r="J22" s="20">
        <f t="shared" si="2"/>
        <v>5.148</v>
      </c>
      <c r="K22" s="5"/>
      <c r="L22" s="23"/>
      <c r="M22" s="23">
        <v>2.55</v>
      </c>
    </row>
    <row r="23" spans="1:13" ht="18.75">
      <c r="A23" s="17">
        <v>10</v>
      </c>
      <c r="B23" s="18" t="s">
        <v>34</v>
      </c>
      <c r="C23" s="17" t="s">
        <v>25</v>
      </c>
      <c r="D23" s="19">
        <v>4811206001083</v>
      </c>
      <c r="E23" s="20">
        <v>1.7000000000000002</v>
      </c>
      <c r="F23" s="21">
        <v>20</v>
      </c>
      <c r="G23" s="20">
        <f t="shared" si="0"/>
        <v>2.04</v>
      </c>
      <c r="H23" s="20">
        <f t="shared" si="1"/>
        <v>1.82</v>
      </c>
      <c r="I23" s="21">
        <v>20</v>
      </c>
      <c r="J23" s="20">
        <f t="shared" si="2"/>
        <v>2.184</v>
      </c>
      <c r="K23" s="5"/>
      <c r="L23" s="23">
        <f>E22*1.058*1.2</f>
        <v>5.0784</v>
      </c>
      <c r="M23" s="23">
        <f>L23+G106</f>
        <v>6.9984</v>
      </c>
    </row>
    <row r="24" spans="1:13" ht="18.75">
      <c r="A24" s="17">
        <v>11</v>
      </c>
      <c r="B24" s="18" t="s">
        <v>35</v>
      </c>
      <c r="C24" s="17" t="s">
        <v>23</v>
      </c>
      <c r="D24" s="19"/>
      <c r="E24" s="20">
        <v>3.9</v>
      </c>
      <c r="F24" s="21">
        <v>20</v>
      </c>
      <c r="G24" s="20">
        <f t="shared" si="0"/>
        <v>4.68</v>
      </c>
      <c r="H24" s="20">
        <f t="shared" si="1"/>
        <v>4.18</v>
      </c>
      <c r="I24" s="21">
        <v>20</v>
      </c>
      <c r="J24" s="20">
        <f t="shared" si="2"/>
        <v>5.015999999999999</v>
      </c>
      <c r="K24" s="5"/>
      <c r="L24" s="23"/>
      <c r="M24" s="23">
        <v>2.6</v>
      </c>
    </row>
    <row r="25" spans="1:13" ht="18.75">
      <c r="A25" s="17">
        <v>12</v>
      </c>
      <c r="B25" s="18" t="s">
        <v>36</v>
      </c>
      <c r="C25" s="17" t="s">
        <v>25</v>
      </c>
      <c r="D25" s="19"/>
      <c r="E25" s="20">
        <v>1.65</v>
      </c>
      <c r="F25" s="21">
        <v>20</v>
      </c>
      <c r="G25" s="20">
        <f t="shared" si="0"/>
        <v>1.9799999999999998</v>
      </c>
      <c r="H25" s="20">
        <f t="shared" si="1"/>
        <v>1.77</v>
      </c>
      <c r="I25" s="21">
        <v>20</v>
      </c>
      <c r="J25" s="20">
        <f t="shared" si="2"/>
        <v>2.124</v>
      </c>
      <c r="K25" s="5"/>
      <c r="L25" s="23">
        <f>E24*1.2*1.064</f>
        <v>4.97952</v>
      </c>
      <c r="M25" s="23">
        <f>L25+G106</f>
        <v>6.89952</v>
      </c>
    </row>
    <row r="26" spans="1:13" ht="18.75">
      <c r="A26" s="17">
        <v>13</v>
      </c>
      <c r="B26" s="18" t="s">
        <v>37</v>
      </c>
      <c r="C26" s="17" t="s">
        <v>23</v>
      </c>
      <c r="D26" s="19">
        <v>4811206000284</v>
      </c>
      <c r="E26" s="20">
        <v>4</v>
      </c>
      <c r="F26" s="21">
        <v>20</v>
      </c>
      <c r="G26" s="20">
        <f t="shared" si="0"/>
        <v>4.8</v>
      </c>
      <c r="H26" s="20">
        <f t="shared" si="1"/>
        <v>4.29</v>
      </c>
      <c r="I26" s="21">
        <v>20</v>
      </c>
      <c r="J26" s="20">
        <f t="shared" si="2"/>
        <v>5.148</v>
      </c>
      <c r="K26" s="5"/>
      <c r="L26" s="23"/>
      <c r="M26" s="23">
        <v>2.55</v>
      </c>
    </row>
    <row r="27" spans="1:13" ht="18.75">
      <c r="A27" s="17">
        <v>14</v>
      </c>
      <c r="B27" s="18" t="s">
        <v>38</v>
      </c>
      <c r="C27" s="17" t="s">
        <v>25</v>
      </c>
      <c r="D27" s="19">
        <v>4811206001076</v>
      </c>
      <c r="E27" s="20">
        <v>1.7000000000000002</v>
      </c>
      <c r="F27" s="21">
        <v>20</v>
      </c>
      <c r="G27" s="20">
        <f t="shared" si="0"/>
        <v>2.04</v>
      </c>
      <c r="H27" s="20">
        <f t="shared" si="1"/>
        <v>1.82</v>
      </c>
      <c r="I27" s="21">
        <v>20</v>
      </c>
      <c r="J27" s="20">
        <f t="shared" si="2"/>
        <v>2.184</v>
      </c>
      <c r="K27" s="5"/>
      <c r="L27" s="23">
        <f>E26*1.2*1.058</f>
        <v>5.0784</v>
      </c>
      <c r="M27" s="23">
        <f>L27+G106</f>
        <v>6.9984</v>
      </c>
    </row>
    <row r="28" spans="1:13" ht="18.75">
      <c r="A28" s="17">
        <v>15</v>
      </c>
      <c r="B28" s="18" t="s">
        <v>39</v>
      </c>
      <c r="C28" s="17" t="s">
        <v>23</v>
      </c>
      <c r="D28" s="19">
        <v>4811206000451</v>
      </c>
      <c r="E28" s="20">
        <v>4.2</v>
      </c>
      <c r="F28" s="21">
        <v>20</v>
      </c>
      <c r="G28" s="20">
        <f t="shared" si="0"/>
        <v>5.04</v>
      </c>
      <c r="H28" s="20">
        <f t="shared" si="1"/>
        <v>4.51</v>
      </c>
      <c r="I28" s="21">
        <v>20</v>
      </c>
      <c r="J28" s="20">
        <f t="shared" si="2"/>
        <v>5.412</v>
      </c>
      <c r="K28" s="5"/>
      <c r="L28" s="23"/>
      <c r="M28" s="23">
        <v>2.6</v>
      </c>
    </row>
    <row r="29" spans="1:13" ht="18.75">
      <c r="A29" s="17">
        <v>16</v>
      </c>
      <c r="B29" s="18" t="s">
        <v>40</v>
      </c>
      <c r="C29" s="17" t="s">
        <v>25</v>
      </c>
      <c r="D29" s="19"/>
      <c r="E29" s="20">
        <v>1.8</v>
      </c>
      <c r="F29" s="21">
        <v>20</v>
      </c>
      <c r="G29" s="20">
        <f t="shared" si="0"/>
        <v>2.16</v>
      </c>
      <c r="H29" s="20">
        <f t="shared" si="1"/>
        <v>1.93</v>
      </c>
      <c r="I29" s="21">
        <v>20</v>
      </c>
      <c r="J29" s="20">
        <f t="shared" si="2"/>
        <v>2.316</v>
      </c>
      <c r="K29" s="5"/>
      <c r="L29" s="23">
        <f>E28*1.2*1.117</f>
        <v>5.62968</v>
      </c>
      <c r="M29" s="23">
        <f>L29+G106</f>
        <v>7.5496799999999995</v>
      </c>
    </row>
    <row r="30" spans="1:13" ht="18.75">
      <c r="A30" s="17">
        <v>17</v>
      </c>
      <c r="B30" s="18" t="s">
        <v>41</v>
      </c>
      <c r="C30" s="17" t="s">
        <v>23</v>
      </c>
      <c r="D30" s="19"/>
      <c r="E30" s="20">
        <v>3.59</v>
      </c>
      <c r="F30" s="21">
        <v>20</v>
      </c>
      <c r="G30" s="20">
        <f t="shared" si="0"/>
        <v>4.308</v>
      </c>
      <c r="H30" s="20">
        <f t="shared" si="1"/>
        <v>3.85</v>
      </c>
      <c r="I30" s="21">
        <v>20</v>
      </c>
      <c r="J30" s="20">
        <f t="shared" si="2"/>
        <v>4.62</v>
      </c>
      <c r="K30" s="5"/>
      <c r="L30" s="23"/>
      <c r="M30" s="23">
        <v>2.7</v>
      </c>
    </row>
    <row r="31" spans="1:13" ht="18.75">
      <c r="A31" s="17">
        <v>18</v>
      </c>
      <c r="B31" s="18" t="s">
        <v>42</v>
      </c>
      <c r="C31" s="17" t="s">
        <v>43</v>
      </c>
      <c r="D31" s="19"/>
      <c r="E31" s="20">
        <v>1.87</v>
      </c>
      <c r="F31" s="21">
        <v>20</v>
      </c>
      <c r="G31" s="20">
        <f t="shared" si="0"/>
        <v>2.244</v>
      </c>
      <c r="H31" s="20">
        <f t="shared" si="1"/>
        <v>2.01</v>
      </c>
      <c r="I31" s="21">
        <v>20</v>
      </c>
      <c r="J31" s="20">
        <f t="shared" si="2"/>
        <v>2.4119999999999995</v>
      </c>
      <c r="K31" s="5"/>
      <c r="L31" s="23">
        <f>E30*1.2*1.179</f>
        <v>5.079132</v>
      </c>
      <c r="M31" s="23">
        <f>L31+G106</f>
        <v>6.999132</v>
      </c>
    </row>
    <row r="32" spans="1:13" ht="18.75">
      <c r="A32" s="17">
        <v>19</v>
      </c>
      <c r="B32" s="18" t="s">
        <v>44</v>
      </c>
      <c r="C32" s="17" t="s">
        <v>23</v>
      </c>
      <c r="D32" s="19"/>
      <c r="E32" s="20">
        <v>5.62</v>
      </c>
      <c r="F32" s="21">
        <v>20</v>
      </c>
      <c r="G32" s="20">
        <f t="shared" si="0"/>
        <v>6.744</v>
      </c>
      <c r="H32" s="20">
        <f t="shared" si="1"/>
        <v>6.03</v>
      </c>
      <c r="I32" s="21">
        <v>20</v>
      </c>
      <c r="J32" s="20">
        <f t="shared" si="2"/>
        <v>7.236</v>
      </c>
      <c r="K32" s="5"/>
      <c r="L32" s="23"/>
      <c r="M32" s="23">
        <v>2.9</v>
      </c>
    </row>
    <row r="33" spans="1:13" ht="18.75">
      <c r="A33" s="17">
        <v>20</v>
      </c>
      <c r="B33" s="18" t="s">
        <v>45</v>
      </c>
      <c r="C33" s="17" t="s">
        <v>25</v>
      </c>
      <c r="D33" s="19"/>
      <c r="E33" s="20">
        <v>2.36</v>
      </c>
      <c r="F33" s="21">
        <v>20</v>
      </c>
      <c r="G33" s="20">
        <f t="shared" si="0"/>
        <v>2.832</v>
      </c>
      <c r="H33" s="20">
        <f t="shared" si="1"/>
        <v>2.53</v>
      </c>
      <c r="I33" s="21">
        <v>20</v>
      </c>
      <c r="J33" s="20">
        <f t="shared" si="2"/>
        <v>3.0359999999999996</v>
      </c>
      <c r="K33" s="5"/>
      <c r="L33" s="23">
        <f>E32*1.2*1.235</f>
        <v>8.32884</v>
      </c>
      <c r="M33" s="23">
        <f>L33+G106</f>
        <v>10.24884</v>
      </c>
    </row>
    <row r="34" spans="1:13" ht="18.75">
      <c r="A34" s="17">
        <v>21</v>
      </c>
      <c r="B34" s="18" t="s">
        <v>46</v>
      </c>
      <c r="C34" s="17" t="s">
        <v>23</v>
      </c>
      <c r="D34" s="19"/>
      <c r="E34" s="20">
        <v>4.73</v>
      </c>
      <c r="F34" s="21">
        <v>20</v>
      </c>
      <c r="G34" s="20">
        <f t="shared" si="0"/>
        <v>5.676</v>
      </c>
      <c r="H34" s="20">
        <f t="shared" si="1"/>
        <v>5.08</v>
      </c>
      <c r="I34" s="21">
        <v>20</v>
      </c>
      <c r="J34" s="20">
        <f t="shared" si="2"/>
        <v>6.096</v>
      </c>
      <c r="K34" s="5"/>
      <c r="L34" s="23"/>
      <c r="M34" s="23">
        <v>3.65</v>
      </c>
    </row>
    <row r="35" spans="1:13" ht="18.75">
      <c r="A35" s="17">
        <v>22</v>
      </c>
      <c r="B35" s="18" t="s">
        <v>47</v>
      </c>
      <c r="C35" s="17" t="s">
        <v>43</v>
      </c>
      <c r="D35" s="19"/>
      <c r="E35" s="20">
        <v>2.13</v>
      </c>
      <c r="F35" s="21">
        <v>20</v>
      </c>
      <c r="G35" s="20">
        <f t="shared" si="0"/>
        <v>2.5559999999999996</v>
      </c>
      <c r="H35" s="20">
        <f t="shared" si="1"/>
        <v>2.29</v>
      </c>
      <c r="I35" s="21">
        <v>20</v>
      </c>
      <c r="J35" s="20">
        <f t="shared" si="2"/>
        <v>2.7479999999999998</v>
      </c>
      <c r="K35" s="5"/>
      <c r="L35" s="23">
        <f>E34*1.2*1.2209</f>
        <v>6.929828400000001</v>
      </c>
      <c r="M35" s="23">
        <f>L35+G106</f>
        <v>8.8498284</v>
      </c>
    </row>
    <row r="36" spans="1:13" ht="18.75">
      <c r="A36" s="17">
        <v>23</v>
      </c>
      <c r="B36" s="18" t="s">
        <v>48</v>
      </c>
      <c r="C36" s="17" t="s">
        <v>23</v>
      </c>
      <c r="D36" s="19"/>
      <c r="E36" s="20">
        <v>5.4</v>
      </c>
      <c r="F36" s="21">
        <v>20</v>
      </c>
      <c r="G36" s="20">
        <f t="shared" si="0"/>
        <v>6.48</v>
      </c>
      <c r="H36" s="20">
        <f t="shared" si="1"/>
        <v>5.79</v>
      </c>
      <c r="I36" s="21">
        <v>20</v>
      </c>
      <c r="J36" s="20">
        <f t="shared" si="2"/>
        <v>6.9479999999999995</v>
      </c>
      <c r="K36" s="5"/>
      <c r="L36" s="23"/>
      <c r="M36" s="23">
        <v>3.3</v>
      </c>
    </row>
    <row r="37" spans="1:13" ht="18.75">
      <c r="A37" s="17">
        <v>24</v>
      </c>
      <c r="B37" s="18" t="s">
        <v>49</v>
      </c>
      <c r="C37" s="17" t="s">
        <v>25</v>
      </c>
      <c r="D37" s="19"/>
      <c r="E37" s="20">
        <v>2.3</v>
      </c>
      <c r="F37" s="21">
        <v>20</v>
      </c>
      <c r="G37" s="20">
        <f t="shared" si="0"/>
        <v>2.76</v>
      </c>
      <c r="H37" s="20">
        <f t="shared" si="1"/>
        <v>2.47</v>
      </c>
      <c r="I37" s="21">
        <v>20</v>
      </c>
      <c r="J37" s="20">
        <f t="shared" si="2"/>
        <v>2.964</v>
      </c>
      <c r="K37" s="5"/>
      <c r="L37" s="23">
        <f>E36*1.2*1.2314</f>
        <v>7.979472000000001</v>
      </c>
      <c r="M37" s="23">
        <f>L37+G106</f>
        <v>9.899472000000001</v>
      </c>
    </row>
    <row r="38" spans="1:13" ht="18.75">
      <c r="A38" s="17">
        <v>25</v>
      </c>
      <c r="B38" s="18" t="s">
        <v>50</v>
      </c>
      <c r="C38" s="17" t="s">
        <v>23</v>
      </c>
      <c r="D38" s="19"/>
      <c r="E38" s="20">
        <v>3.79</v>
      </c>
      <c r="F38" s="21">
        <v>20</v>
      </c>
      <c r="G38" s="20">
        <f t="shared" si="0"/>
        <v>4.548</v>
      </c>
      <c r="H38" s="20">
        <f t="shared" si="1"/>
        <v>4.07</v>
      </c>
      <c r="I38" s="21">
        <v>20</v>
      </c>
      <c r="J38" s="20">
        <f t="shared" si="2"/>
        <v>4.884</v>
      </c>
      <c r="K38" s="5"/>
      <c r="L38" s="23"/>
      <c r="M38" s="23">
        <v>3.55</v>
      </c>
    </row>
    <row r="39" spans="1:13" ht="18.75">
      <c r="A39" s="17">
        <v>26</v>
      </c>
      <c r="B39" s="18" t="s">
        <v>51</v>
      </c>
      <c r="C39" s="17" t="s">
        <v>25</v>
      </c>
      <c r="D39" s="19"/>
      <c r="E39" s="20">
        <v>2.08</v>
      </c>
      <c r="F39" s="21">
        <v>20</v>
      </c>
      <c r="G39" s="20">
        <f t="shared" si="0"/>
        <v>2.496</v>
      </c>
      <c r="H39" s="20">
        <f t="shared" si="1"/>
        <v>2.23</v>
      </c>
      <c r="I39" s="21">
        <v>20</v>
      </c>
      <c r="J39" s="20">
        <f t="shared" si="2"/>
        <v>2.6759999999999997</v>
      </c>
      <c r="K39" s="5"/>
      <c r="L39" s="23">
        <f>E38*1.2*1.2049</f>
        <v>5.4798852</v>
      </c>
      <c r="M39" s="23">
        <f>L39+G106</f>
        <v>7.3998852</v>
      </c>
    </row>
    <row r="40" spans="1:13" ht="18.75">
      <c r="A40" s="17">
        <v>27</v>
      </c>
      <c r="B40" s="18" t="s">
        <v>52</v>
      </c>
      <c r="C40" s="17" t="s">
        <v>23</v>
      </c>
      <c r="D40" s="19"/>
      <c r="E40" s="20">
        <v>5.05</v>
      </c>
      <c r="F40" s="21">
        <v>20</v>
      </c>
      <c r="G40" s="20">
        <f t="shared" si="0"/>
        <v>6.06</v>
      </c>
      <c r="H40" s="20">
        <f t="shared" si="1"/>
        <v>5.42</v>
      </c>
      <c r="I40" s="21">
        <v>20</v>
      </c>
      <c r="J40" s="20">
        <f t="shared" si="2"/>
        <v>6.504</v>
      </c>
      <c r="K40" s="5"/>
      <c r="L40" s="23"/>
      <c r="M40" s="23">
        <v>3.2</v>
      </c>
    </row>
    <row r="41" spans="1:13" ht="18.75">
      <c r="A41" s="17">
        <v>28</v>
      </c>
      <c r="B41" s="18" t="s">
        <v>53</v>
      </c>
      <c r="C41" s="17" t="s">
        <v>25</v>
      </c>
      <c r="D41" s="19"/>
      <c r="E41" s="20">
        <v>2.27</v>
      </c>
      <c r="F41" s="21">
        <v>20</v>
      </c>
      <c r="G41" s="20">
        <f t="shared" si="0"/>
        <v>2.7239999999999998</v>
      </c>
      <c r="H41" s="20">
        <f t="shared" si="1"/>
        <v>2.44</v>
      </c>
      <c r="I41" s="21">
        <v>20</v>
      </c>
      <c r="J41" s="20">
        <f t="shared" si="2"/>
        <v>2.928</v>
      </c>
      <c r="K41" s="5"/>
      <c r="L41" s="23">
        <f>E40*1.2*1.226</f>
        <v>7.4295599999999995</v>
      </c>
      <c r="M41" s="23">
        <f>L41+G106</f>
        <v>9.34956</v>
      </c>
    </row>
    <row r="42" spans="1:13" ht="18.75">
      <c r="A42" s="17">
        <v>29</v>
      </c>
      <c r="B42" s="18" t="s">
        <v>54</v>
      </c>
      <c r="C42" s="17" t="s">
        <v>27</v>
      </c>
      <c r="D42" s="19">
        <v>4811206000277</v>
      </c>
      <c r="E42" s="20">
        <v>4.5</v>
      </c>
      <c r="F42" s="21">
        <v>20</v>
      </c>
      <c r="G42" s="20">
        <f t="shared" si="0"/>
        <v>5.3999999999999995</v>
      </c>
      <c r="H42" s="20">
        <f t="shared" si="1"/>
        <v>4.83</v>
      </c>
      <c r="I42" s="21">
        <v>20</v>
      </c>
      <c r="J42" s="20">
        <f t="shared" si="2"/>
        <v>5.796</v>
      </c>
      <c r="K42" s="5"/>
      <c r="L42" s="23"/>
      <c r="M42" s="23">
        <v>3.5</v>
      </c>
    </row>
    <row r="43" spans="1:13" ht="18.75">
      <c r="A43" s="17">
        <v>30</v>
      </c>
      <c r="B43" s="25" t="s">
        <v>55</v>
      </c>
      <c r="C43" s="17" t="s">
        <v>25</v>
      </c>
      <c r="D43" s="19">
        <v>48112060000277</v>
      </c>
      <c r="E43" s="20">
        <v>1.52</v>
      </c>
      <c r="F43" s="21">
        <v>20</v>
      </c>
      <c r="G43" s="20">
        <f t="shared" si="0"/>
        <v>1.8239999999999998</v>
      </c>
      <c r="H43" s="20">
        <f t="shared" si="1"/>
        <v>1.63</v>
      </c>
      <c r="I43" s="21">
        <v>20</v>
      </c>
      <c r="J43" s="20">
        <f t="shared" si="2"/>
        <v>1.9559999999999997</v>
      </c>
      <c r="K43" s="5"/>
      <c r="L43" s="23">
        <f>E42*1.2*1.043</f>
        <v>5.632199999999999</v>
      </c>
      <c r="M43" s="23">
        <f>L43+G106</f>
        <v>7.552199999999999</v>
      </c>
    </row>
    <row r="44" spans="1:13" ht="18.75">
      <c r="A44" s="17">
        <v>31</v>
      </c>
      <c r="B44" s="18" t="s">
        <v>56</v>
      </c>
      <c r="C44" s="17" t="s">
        <v>23</v>
      </c>
      <c r="D44" s="19">
        <v>4811206001564</v>
      </c>
      <c r="E44" s="20">
        <v>4.3</v>
      </c>
      <c r="F44" s="21">
        <v>20</v>
      </c>
      <c r="G44" s="20">
        <f t="shared" si="0"/>
        <v>5.159999999999999</v>
      </c>
      <c r="H44" s="20">
        <f t="shared" si="1"/>
        <v>4.61</v>
      </c>
      <c r="I44" s="21">
        <v>20</v>
      </c>
      <c r="J44" s="20">
        <f t="shared" si="2"/>
        <v>5.532</v>
      </c>
      <c r="K44" s="5"/>
      <c r="L44" s="23"/>
      <c r="M44" s="23">
        <v>1.82</v>
      </c>
    </row>
    <row r="45" spans="1:13" ht="18.75">
      <c r="A45" s="17">
        <v>32</v>
      </c>
      <c r="B45" s="25" t="s">
        <v>57</v>
      </c>
      <c r="C45" s="26" t="s">
        <v>25</v>
      </c>
      <c r="D45" s="24">
        <v>4811206001465</v>
      </c>
      <c r="E45" s="27">
        <v>1.36</v>
      </c>
      <c r="F45" s="28">
        <v>20</v>
      </c>
      <c r="G45" s="20">
        <f t="shared" si="0"/>
        <v>1.6320000000000001</v>
      </c>
      <c r="H45" s="20">
        <f t="shared" si="1"/>
        <v>1.46</v>
      </c>
      <c r="I45" s="21">
        <v>20</v>
      </c>
      <c r="J45" s="20">
        <f t="shared" si="2"/>
        <v>1.752</v>
      </c>
      <c r="K45" s="5"/>
      <c r="L45" s="23">
        <f>E44*1.12*1.2</f>
        <v>5.7791999999999994</v>
      </c>
      <c r="M45" s="23">
        <f>L45+G106</f>
        <v>7.699199999999999</v>
      </c>
    </row>
    <row r="46" spans="1:13" ht="18.75">
      <c r="A46" s="17">
        <v>33</v>
      </c>
      <c r="B46" s="25" t="s">
        <v>58</v>
      </c>
      <c r="C46" s="17" t="s">
        <v>23</v>
      </c>
      <c r="D46" s="24">
        <v>4811206000079</v>
      </c>
      <c r="E46" s="27">
        <v>5.85</v>
      </c>
      <c r="F46" s="28">
        <v>20</v>
      </c>
      <c r="G46" s="20">
        <f t="shared" si="0"/>
        <v>7.02</v>
      </c>
      <c r="H46" s="20">
        <f t="shared" si="1"/>
        <v>6.28</v>
      </c>
      <c r="I46" s="21">
        <v>20</v>
      </c>
      <c r="J46" s="20">
        <f t="shared" si="2"/>
        <v>7.536</v>
      </c>
      <c r="K46" s="5"/>
      <c r="L46" s="29"/>
      <c r="M46" s="29">
        <f>E45*1.2</f>
        <v>1.6320000000000001</v>
      </c>
    </row>
    <row r="47" spans="1:13" ht="18.75">
      <c r="A47" s="17">
        <v>34</v>
      </c>
      <c r="B47" s="25" t="s">
        <v>59</v>
      </c>
      <c r="C47" s="17" t="s">
        <v>43</v>
      </c>
      <c r="D47" s="24"/>
      <c r="E47" s="27">
        <v>1.9500000000000002</v>
      </c>
      <c r="F47" s="28">
        <v>20</v>
      </c>
      <c r="G47" s="20">
        <f t="shared" si="0"/>
        <v>2.3400000000000003</v>
      </c>
      <c r="H47" s="20">
        <f t="shared" si="1"/>
        <v>2.09</v>
      </c>
      <c r="I47" s="21">
        <v>20</v>
      </c>
      <c r="J47" s="20">
        <f t="shared" si="2"/>
        <v>2.5079999999999996</v>
      </c>
      <c r="K47" s="5"/>
      <c r="L47" s="29">
        <f>E46*1.2*1.0797</f>
        <v>7.579494</v>
      </c>
      <c r="M47" s="29">
        <f>L47+G106</f>
        <v>9.499494</v>
      </c>
    </row>
    <row r="48" spans="1:13" ht="18.75">
      <c r="A48" s="17">
        <v>35</v>
      </c>
      <c r="B48" s="25" t="s">
        <v>60</v>
      </c>
      <c r="C48" s="17" t="s">
        <v>23</v>
      </c>
      <c r="D48" s="24"/>
      <c r="E48" s="27">
        <v>6.79</v>
      </c>
      <c r="F48" s="28">
        <v>20</v>
      </c>
      <c r="G48" s="20">
        <f t="shared" si="0"/>
        <v>8.148</v>
      </c>
      <c r="H48" s="20">
        <f t="shared" si="1"/>
        <v>7.29</v>
      </c>
      <c r="I48" s="21">
        <v>20</v>
      </c>
      <c r="J48" s="20">
        <f t="shared" si="2"/>
        <v>8.748</v>
      </c>
      <c r="K48" s="5"/>
      <c r="L48" s="29"/>
      <c r="M48" s="29">
        <f>E47*1.2*1.28</f>
        <v>2.9952000000000005</v>
      </c>
    </row>
    <row r="49" spans="1:13" ht="18.75">
      <c r="A49" s="17">
        <v>36</v>
      </c>
      <c r="B49" s="25" t="s">
        <v>61</v>
      </c>
      <c r="C49" s="17" t="s">
        <v>43</v>
      </c>
      <c r="D49" s="24"/>
      <c r="E49" s="27">
        <v>2.15</v>
      </c>
      <c r="F49" s="28">
        <v>20</v>
      </c>
      <c r="G49" s="20">
        <f t="shared" si="0"/>
        <v>2.5799999999999996</v>
      </c>
      <c r="H49" s="20">
        <f t="shared" si="1"/>
        <v>2.31</v>
      </c>
      <c r="I49" s="21">
        <v>20</v>
      </c>
      <c r="J49" s="20">
        <f t="shared" si="2"/>
        <v>2.772</v>
      </c>
      <c r="K49" s="5"/>
      <c r="L49" s="29">
        <f>E48*1.2*1.0407</f>
        <v>8.4796236</v>
      </c>
      <c r="M49" s="29">
        <f>L49+G106</f>
        <v>10.3996236</v>
      </c>
    </row>
    <row r="50" spans="1:13" s="39" customFormat="1" ht="18.75">
      <c r="A50" s="30">
        <v>37</v>
      </c>
      <c r="B50" s="31" t="s">
        <v>62</v>
      </c>
      <c r="C50" s="30" t="s">
        <v>63</v>
      </c>
      <c r="D50" s="32"/>
      <c r="E50" s="33">
        <v>5.6</v>
      </c>
      <c r="F50" s="34">
        <v>20</v>
      </c>
      <c r="G50" s="35">
        <f t="shared" si="0"/>
        <v>6.72</v>
      </c>
      <c r="H50" s="35">
        <f t="shared" si="1"/>
        <v>6.01</v>
      </c>
      <c r="I50" s="36">
        <v>20</v>
      </c>
      <c r="J50" s="35">
        <f t="shared" si="2"/>
        <v>7.212</v>
      </c>
      <c r="K50" s="37"/>
      <c r="L50" s="38">
        <f>E50*1.2*1.2</f>
        <v>8.064</v>
      </c>
      <c r="M50" s="38">
        <f>L50+G106</f>
        <v>9.984</v>
      </c>
    </row>
    <row r="51" spans="1:13" s="47" customFormat="1" ht="18.75">
      <c r="A51" s="17">
        <v>38</v>
      </c>
      <c r="B51" s="40" t="s">
        <v>64</v>
      </c>
      <c r="C51" s="41" t="s">
        <v>43</v>
      </c>
      <c r="D51" s="42"/>
      <c r="E51" s="43">
        <v>1.99</v>
      </c>
      <c r="F51" s="44">
        <v>20</v>
      </c>
      <c r="G51" s="45">
        <f t="shared" si="0"/>
        <v>2.388</v>
      </c>
      <c r="H51" s="45">
        <f t="shared" si="1"/>
        <v>2.14</v>
      </c>
      <c r="I51" s="46">
        <v>20</v>
      </c>
      <c r="J51" s="45">
        <f t="shared" si="2"/>
        <v>2.568</v>
      </c>
      <c r="K51" s="5"/>
      <c r="L51" s="29">
        <f>E50*1.2*1.1319</f>
        <v>7.606367999999999</v>
      </c>
      <c r="M51" s="29">
        <f>L51+G106</f>
        <v>9.526367999999998</v>
      </c>
    </row>
    <row r="52" spans="1:13" s="47" customFormat="1" ht="18.75">
      <c r="A52" s="17">
        <v>39</v>
      </c>
      <c r="B52" s="40" t="s">
        <v>65</v>
      </c>
      <c r="C52" s="41" t="s">
        <v>23</v>
      </c>
      <c r="D52" s="42"/>
      <c r="E52" s="43">
        <v>5</v>
      </c>
      <c r="F52" s="44">
        <v>20</v>
      </c>
      <c r="G52" s="45">
        <f t="shared" si="0"/>
        <v>6</v>
      </c>
      <c r="H52" s="45">
        <f t="shared" si="1"/>
        <v>5.37</v>
      </c>
      <c r="I52" s="46">
        <v>20</v>
      </c>
      <c r="J52" s="45">
        <f t="shared" si="2"/>
        <v>6.444</v>
      </c>
      <c r="K52" s="48"/>
      <c r="L52" s="49"/>
      <c r="M52" s="49">
        <v>2.8</v>
      </c>
    </row>
    <row r="53" spans="1:13" s="47" customFormat="1" ht="18.75">
      <c r="A53" s="17">
        <v>40</v>
      </c>
      <c r="B53" s="25" t="s">
        <v>66</v>
      </c>
      <c r="C53" s="17" t="s">
        <v>43</v>
      </c>
      <c r="D53" s="24"/>
      <c r="E53" s="27">
        <v>1.99</v>
      </c>
      <c r="F53" s="28">
        <v>20</v>
      </c>
      <c r="G53" s="20">
        <f t="shared" si="0"/>
        <v>2.388</v>
      </c>
      <c r="H53" s="20">
        <f t="shared" si="1"/>
        <v>2.14</v>
      </c>
      <c r="I53" s="21">
        <v>20</v>
      </c>
      <c r="J53" s="20">
        <f t="shared" si="2"/>
        <v>2.568</v>
      </c>
      <c r="K53" s="48"/>
      <c r="L53" s="49">
        <f>E52*1.2*1.08</f>
        <v>6.48</v>
      </c>
      <c r="M53" s="49">
        <f>L53+G106</f>
        <v>8.4</v>
      </c>
    </row>
    <row r="54" spans="1:13" s="47" customFormat="1" ht="18.75">
      <c r="A54" s="17">
        <v>41</v>
      </c>
      <c r="B54" s="40" t="s">
        <v>67</v>
      </c>
      <c r="C54" s="41" t="s">
        <v>43</v>
      </c>
      <c r="D54" s="42"/>
      <c r="E54" s="43">
        <v>1.99</v>
      </c>
      <c r="F54" s="44">
        <v>20</v>
      </c>
      <c r="G54" s="45">
        <f t="shared" si="0"/>
        <v>2.388</v>
      </c>
      <c r="H54" s="45">
        <f t="shared" si="1"/>
        <v>2.14</v>
      </c>
      <c r="I54" s="46">
        <v>20</v>
      </c>
      <c r="J54" s="45">
        <f t="shared" si="2"/>
        <v>2.568</v>
      </c>
      <c r="K54" s="5"/>
      <c r="L54" s="29"/>
      <c r="M54" s="29">
        <v>2.8</v>
      </c>
    </row>
    <row r="55" spans="1:13" s="39" customFormat="1" ht="18.75">
      <c r="A55" s="30">
        <v>42</v>
      </c>
      <c r="B55" s="50" t="s">
        <v>68</v>
      </c>
      <c r="C55" s="51" t="s">
        <v>23</v>
      </c>
      <c r="D55" s="52"/>
      <c r="E55" s="53">
        <v>5.3</v>
      </c>
      <c r="F55" s="54">
        <v>20</v>
      </c>
      <c r="G55" s="55">
        <f t="shared" si="0"/>
        <v>6.359999999999999</v>
      </c>
      <c r="H55" s="55">
        <f t="shared" si="1"/>
        <v>5.69</v>
      </c>
      <c r="I55" s="56">
        <v>20</v>
      </c>
      <c r="J55" s="55">
        <f t="shared" si="2"/>
        <v>6.828</v>
      </c>
      <c r="K55" s="57"/>
      <c r="L55" s="58">
        <f>E55*1.2*1.094</f>
        <v>6.95784</v>
      </c>
      <c r="M55" s="58">
        <f>L55+G106</f>
        <v>8.877839999999999</v>
      </c>
    </row>
    <row r="56" spans="1:13" s="39" customFormat="1" ht="18.75">
      <c r="A56" s="30">
        <v>43</v>
      </c>
      <c r="B56" s="50" t="s">
        <v>69</v>
      </c>
      <c r="C56" s="51" t="s">
        <v>23</v>
      </c>
      <c r="D56" s="52"/>
      <c r="E56" s="53">
        <v>5.49</v>
      </c>
      <c r="F56" s="54">
        <v>20</v>
      </c>
      <c r="G56" s="55">
        <f t="shared" si="0"/>
        <v>6.588</v>
      </c>
      <c r="H56" s="55">
        <f t="shared" si="1"/>
        <v>5.89</v>
      </c>
      <c r="I56" s="56">
        <v>20</v>
      </c>
      <c r="J56" s="55">
        <f t="shared" si="2"/>
        <v>7.068</v>
      </c>
      <c r="K56" s="57"/>
      <c r="L56" s="58">
        <f>E55*1.2*1.166</f>
        <v>7.415759999999999</v>
      </c>
      <c r="M56" s="58">
        <f>L56+G106</f>
        <v>9.335759999999999</v>
      </c>
    </row>
    <row r="57" spans="1:13" s="47" customFormat="1" ht="18.75">
      <c r="A57" s="17">
        <v>44</v>
      </c>
      <c r="B57" s="40" t="s">
        <v>70</v>
      </c>
      <c r="C57" s="41" t="s">
        <v>25</v>
      </c>
      <c r="D57" s="42"/>
      <c r="E57" s="43">
        <v>1.9500000000000002</v>
      </c>
      <c r="F57" s="44">
        <v>20</v>
      </c>
      <c r="G57" s="45">
        <f t="shared" si="0"/>
        <v>2.3400000000000003</v>
      </c>
      <c r="H57" s="45">
        <f t="shared" si="1"/>
        <v>2.09</v>
      </c>
      <c r="I57" s="46">
        <v>20</v>
      </c>
      <c r="J57" s="45">
        <f t="shared" si="2"/>
        <v>2.5079999999999996</v>
      </c>
      <c r="K57" s="48"/>
      <c r="L57" s="49">
        <f>E56*1.2*1.18</f>
        <v>7.77384</v>
      </c>
      <c r="M57" s="49">
        <f>L57+G106</f>
        <v>9.69384</v>
      </c>
    </row>
    <row r="58" spans="1:13" s="47" customFormat="1" ht="18.75">
      <c r="A58" s="17">
        <v>45</v>
      </c>
      <c r="B58" s="40" t="s">
        <v>71</v>
      </c>
      <c r="C58" s="41" t="s">
        <v>23</v>
      </c>
      <c r="D58" s="42"/>
      <c r="E58" s="43">
        <v>5.58</v>
      </c>
      <c r="F58" s="44">
        <v>20</v>
      </c>
      <c r="G58" s="45">
        <f t="shared" si="0"/>
        <v>6.696</v>
      </c>
      <c r="H58" s="45">
        <f t="shared" si="1"/>
        <v>5.99</v>
      </c>
      <c r="I58" s="46">
        <v>20</v>
      </c>
      <c r="J58" s="45">
        <f t="shared" si="2"/>
        <v>7.188</v>
      </c>
      <c r="K58" s="48"/>
      <c r="L58" s="49">
        <v>3</v>
      </c>
      <c r="M58" s="49">
        <v>3</v>
      </c>
    </row>
    <row r="59" spans="1:13" s="47" customFormat="1" ht="18.75">
      <c r="A59" s="17">
        <v>46</v>
      </c>
      <c r="B59" s="40" t="s">
        <v>72</v>
      </c>
      <c r="C59" s="41" t="s">
        <v>25</v>
      </c>
      <c r="D59" s="42"/>
      <c r="E59" s="43">
        <v>1.96</v>
      </c>
      <c r="F59" s="44">
        <v>20</v>
      </c>
      <c r="G59" s="45">
        <f t="shared" si="0"/>
        <v>2.352</v>
      </c>
      <c r="H59" s="45">
        <f t="shared" si="1"/>
        <v>2.1</v>
      </c>
      <c r="I59" s="46">
        <v>20</v>
      </c>
      <c r="J59" s="45">
        <f t="shared" si="2"/>
        <v>2.52</v>
      </c>
      <c r="K59" s="48"/>
      <c r="L59" s="49">
        <f>E58*1.2*1.0573</f>
        <v>7.079680799999999</v>
      </c>
      <c r="M59" s="49">
        <f>L59+G106</f>
        <v>8.9996808</v>
      </c>
    </row>
    <row r="60" spans="1:13" s="47" customFormat="1" ht="18.75">
      <c r="A60" s="17">
        <v>47</v>
      </c>
      <c r="B60" s="40" t="s">
        <v>73</v>
      </c>
      <c r="C60" s="41" t="s">
        <v>23</v>
      </c>
      <c r="D60" s="42"/>
      <c r="E60" s="43">
        <v>5.48</v>
      </c>
      <c r="F60" s="44">
        <v>20</v>
      </c>
      <c r="G60" s="45">
        <f t="shared" si="0"/>
        <v>6.5760000000000005</v>
      </c>
      <c r="H60" s="45">
        <f t="shared" si="1"/>
        <v>5.88</v>
      </c>
      <c r="I60" s="46">
        <v>20</v>
      </c>
      <c r="J60" s="45">
        <f t="shared" si="2"/>
        <v>7.056</v>
      </c>
      <c r="K60" s="48"/>
      <c r="L60" s="49">
        <v>3</v>
      </c>
      <c r="M60" s="49">
        <v>3</v>
      </c>
    </row>
    <row r="61" spans="1:13" s="47" customFormat="1" ht="18.75">
      <c r="A61" s="17">
        <v>48</v>
      </c>
      <c r="B61" s="40" t="s">
        <v>74</v>
      </c>
      <c r="C61" s="41" t="s">
        <v>25</v>
      </c>
      <c r="D61" s="42"/>
      <c r="E61" s="43">
        <v>1.94</v>
      </c>
      <c r="F61" s="44">
        <v>20</v>
      </c>
      <c r="G61" s="45">
        <f t="shared" si="0"/>
        <v>2.328</v>
      </c>
      <c r="H61" s="45">
        <f t="shared" si="1"/>
        <v>2.08</v>
      </c>
      <c r="I61" s="46">
        <v>20</v>
      </c>
      <c r="J61" s="45">
        <f t="shared" si="2"/>
        <v>2.496</v>
      </c>
      <c r="K61" s="48"/>
      <c r="L61" s="49">
        <f>E60*1.2*1.0766</f>
        <v>7.079721600000001</v>
      </c>
      <c r="M61" s="49">
        <f>L61+G106</f>
        <v>8.9997216</v>
      </c>
    </row>
    <row r="62" spans="1:13" s="47" customFormat="1" ht="18.75">
      <c r="A62" s="17">
        <v>49</v>
      </c>
      <c r="B62" s="40" t="s">
        <v>75</v>
      </c>
      <c r="C62" s="41" t="s">
        <v>23</v>
      </c>
      <c r="D62" s="42"/>
      <c r="E62" s="43">
        <v>5.43</v>
      </c>
      <c r="F62" s="44">
        <v>20</v>
      </c>
      <c r="G62" s="45">
        <f t="shared" si="0"/>
        <v>6.515999999999999</v>
      </c>
      <c r="H62" s="45">
        <f t="shared" si="1"/>
        <v>5.83</v>
      </c>
      <c r="I62" s="46">
        <v>20</v>
      </c>
      <c r="J62" s="45">
        <f t="shared" si="2"/>
        <v>6.9959999999999996</v>
      </c>
      <c r="K62" s="48"/>
      <c r="L62" s="49">
        <v>3</v>
      </c>
      <c r="M62" s="49">
        <v>3</v>
      </c>
    </row>
    <row r="63" spans="1:13" s="47" customFormat="1" ht="18.75">
      <c r="A63" s="17">
        <v>50</v>
      </c>
      <c r="B63" s="40" t="s">
        <v>76</v>
      </c>
      <c r="C63" s="41" t="s">
        <v>25</v>
      </c>
      <c r="D63" s="42"/>
      <c r="E63" s="43">
        <v>2.5300000000000002</v>
      </c>
      <c r="F63" s="44">
        <v>20</v>
      </c>
      <c r="G63" s="45">
        <f t="shared" si="0"/>
        <v>3.036</v>
      </c>
      <c r="H63" s="45">
        <f t="shared" si="1"/>
        <v>2.71</v>
      </c>
      <c r="I63" s="46">
        <v>20</v>
      </c>
      <c r="J63" s="45">
        <f t="shared" si="2"/>
        <v>3.252</v>
      </c>
      <c r="K63" s="48"/>
      <c r="L63" s="49">
        <f>E62*1.2*1.29</f>
        <v>8.405639999999998</v>
      </c>
      <c r="M63" s="49">
        <f>L63+G106</f>
        <v>10.325639999999998</v>
      </c>
    </row>
    <row r="64" spans="1:13" s="47" customFormat="1" ht="18.75">
      <c r="A64" s="17">
        <v>51</v>
      </c>
      <c r="B64" s="40" t="s">
        <v>77</v>
      </c>
      <c r="C64" s="41" t="s">
        <v>23</v>
      </c>
      <c r="D64" s="42"/>
      <c r="E64" s="43">
        <v>3.6</v>
      </c>
      <c r="F64" s="44">
        <v>20</v>
      </c>
      <c r="G64" s="45">
        <f t="shared" si="0"/>
        <v>4.32</v>
      </c>
      <c r="H64" s="45">
        <f t="shared" si="1"/>
        <v>3.86</v>
      </c>
      <c r="I64" s="46">
        <v>20</v>
      </c>
      <c r="J64" s="45">
        <f t="shared" si="2"/>
        <v>4.632</v>
      </c>
      <c r="K64" s="48"/>
      <c r="L64" s="49">
        <f>E63*1.2*1.29</f>
        <v>3.91644</v>
      </c>
      <c r="M64" s="49"/>
    </row>
    <row r="65" spans="1:13" ht="18.75">
      <c r="A65" s="17">
        <v>52</v>
      </c>
      <c r="B65" s="40" t="s">
        <v>78</v>
      </c>
      <c r="C65" s="41" t="s">
        <v>43</v>
      </c>
      <c r="D65" s="42"/>
      <c r="E65" s="43">
        <v>2.07</v>
      </c>
      <c r="F65" s="44">
        <v>20</v>
      </c>
      <c r="G65" s="45">
        <f t="shared" si="0"/>
        <v>2.4839999999999995</v>
      </c>
      <c r="H65" s="45">
        <f t="shared" si="1"/>
        <v>2.22</v>
      </c>
      <c r="I65" s="46">
        <v>20</v>
      </c>
      <c r="J65" s="45">
        <f t="shared" si="2"/>
        <v>2.664</v>
      </c>
      <c r="K65" s="48"/>
      <c r="L65" s="49">
        <f>E64*1.2*1.29</f>
        <v>5.572800000000001</v>
      </c>
      <c r="M65" s="49">
        <f>L65+G106</f>
        <v>7.492800000000001</v>
      </c>
    </row>
    <row r="66" spans="1:13" ht="18.75">
      <c r="A66" s="17">
        <v>53</v>
      </c>
      <c r="B66" s="40" t="s">
        <v>79</v>
      </c>
      <c r="C66" s="41" t="s">
        <v>23</v>
      </c>
      <c r="D66" s="42"/>
      <c r="E66" s="43">
        <v>4.16</v>
      </c>
      <c r="F66" s="44">
        <v>20</v>
      </c>
      <c r="G66" s="45">
        <f t="shared" si="0"/>
        <v>4.992</v>
      </c>
      <c r="H66" s="45">
        <f t="shared" si="1"/>
        <v>4.46</v>
      </c>
      <c r="I66" s="46">
        <v>20</v>
      </c>
      <c r="J66" s="45">
        <f t="shared" si="2"/>
        <v>5.351999999999999</v>
      </c>
      <c r="K66" s="48"/>
      <c r="L66" s="49">
        <f>E65*1.2*1.29</f>
        <v>3.2043599999999994</v>
      </c>
      <c r="M66" s="49"/>
    </row>
    <row r="67" spans="1:13" ht="18.75">
      <c r="A67" s="17">
        <v>54</v>
      </c>
      <c r="B67" s="40" t="s">
        <v>80</v>
      </c>
      <c r="C67" s="41" t="s">
        <v>25</v>
      </c>
      <c r="D67" s="42"/>
      <c r="E67" s="43">
        <v>2.22</v>
      </c>
      <c r="F67" s="44">
        <v>20</v>
      </c>
      <c r="G67" s="45">
        <f t="shared" si="0"/>
        <v>2.664</v>
      </c>
      <c r="H67" s="45">
        <f t="shared" si="1"/>
        <v>2.38</v>
      </c>
      <c r="I67" s="46">
        <v>20</v>
      </c>
      <c r="J67" s="45">
        <f t="shared" si="2"/>
        <v>2.856</v>
      </c>
      <c r="K67" s="48"/>
      <c r="L67" s="49">
        <f>E66*1.2*1.29</f>
        <v>6.43968</v>
      </c>
      <c r="M67" s="49">
        <f>L67+G106</f>
        <v>8.35968</v>
      </c>
    </row>
    <row r="68" spans="1:13" ht="18.75">
      <c r="A68" s="17">
        <v>55</v>
      </c>
      <c r="B68" s="40" t="s">
        <v>81</v>
      </c>
      <c r="C68" s="41" t="s">
        <v>23</v>
      </c>
      <c r="D68" s="42"/>
      <c r="E68" s="43">
        <v>5.69</v>
      </c>
      <c r="F68" s="44">
        <v>20</v>
      </c>
      <c r="G68" s="45">
        <f t="shared" si="0"/>
        <v>6.828</v>
      </c>
      <c r="H68" s="45">
        <f t="shared" si="1"/>
        <v>6.11</v>
      </c>
      <c r="I68" s="46">
        <v>20</v>
      </c>
      <c r="J68" s="45">
        <f t="shared" si="2"/>
        <v>7.332</v>
      </c>
      <c r="K68" s="48"/>
      <c r="L68" s="49">
        <f>E67*1.2*1.295</f>
        <v>3.44988</v>
      </c>
      <c r="M68" s="49"/>
    </row>
    <row r="69" spans="1:13" ht="18.75">
      <c r="A69" s="17">
        <v>56</v>
      </c>
      <c r="B69" s="40" t="s">
        <v>82</v>
      </c>
      <c r="C69" s="41" t="s">
        <v>23</v>
      </c>
      <c r="D69" s="42"/>
      <c r="E69" s="43">
        <v>3.76</v>
      </c>
      <c r="F69" s="44">
        <v>20</v>
      </c>
      <c r="G69" s="45">
        <f t="shared" si="0"/>
        <v>4.512</v>
      </c>
      <c r="H69" s="45">
        <f t="shared" si="1"/>
        <v>4.03</v>
      </c>
      <c r="I69" s="46">
        <v>20</v>
      </c>
      <c r="J69" s="45">
        <f t="shared" si="2"/>
        <v>4.836</v>
      </c>
      <c r="K69" s="48"/>
      <c r="L69" s="49">
        <f>E68*1.2*1.29</f>
        <v>8.80812</v>
      </c>
      <c r="M69" s="49">
        <f>L69+G106</f>
        <v>10.72812</v>
      </c>
    </row>
    <row r="70" spans="1:13" ht="18.75">
      <c r="A70" s="59">
        <v>57</v>
      </c>
      <c r="B70" s="60" t="s">
        <v>83</v>
      </c>
      <c r="C70" s="61" t="s">
        <v>23</v>
      </c>
      <c r="D70" s="62"/>
      <c r="E70" s="63">
        <v>4.31</v>
      </c>
      <c r="F70" s="64">
        <v>20</v>
      </c>
      <c r="G70" s="65">
        <f t="shared" si="0"/>
        <v>5.172</v>
      </c>
      <c r="H70" s="65">
        <f t="shared" si="1"/>
        <v>4.62</v>
      </c>
      <c r="I70" s="66">
        <v>20</v>
      </c>
      <c r="J70" s="65">
        <f t="shared" si="2"/>
        <v>5.544</v>
      </c>
      <c r="K70" s="48"/>
      <c r="L70" s="49">
        <f>E69*1.2*1.29</f>
        <v>5.82048</v>
      </c>
      <c r="M70" s="49">
        <f>L70+G106</f>
        <v>7.74048</v>
      </c>
    </row>
    <row r="71" spans="1:13" ht="18.75">
      <c r="A71" s="59">
        <v>58</v>
      </c>
      <c r="B71" s="60" t="s">
        <v>84</v>
      </c>
      <c r="C71" s="61" t="s">
        <v>23</v>
      </c>
      <c r="D71" s="62"/>
      <c r="E71" s="63">
        <v>5.37</v>
      </c>
      <c r="F71" s="64">
        <v>20</v>
      </c>
      <c r="G71" s="65">
        <f t="shared" si="0"/>
        <v>6.444</v>
      </c>
      <c r="H71" s="65">
        <f t="shared" si="1"/>
        <v>5.76</v>
      </c>
      <c r="I71" s="66">
        <v>20</v>
      </c>
      <c r="J71" s="65">
        <f t="shared" si="2"/>
        <v>6.912</v>
      </c>
      <c r="K71" s="67"/>
      <c r="L71" s="68">
        <f>E70*1.2*1.29</f>
        <v>6.67188</v>
      </c>
      <c r="M71" s="68">
        <f>L71+G106</f>
        <v>8.59188</v>
      </c>
    </row>
    <row r="72" spans="1:13" ht="20.25" customHeight="1">
      <c r="A72" s="211" t="s">
        <v>85</v>
      </c>
      <c r="B72" s="211"/>
      <c r="C72" s="211"/>
      <c r="D72" s="211"/>
      <c r="E72" s="211"/>
      <c r="F72" s="211"/>
      <c r="G72" s="211"/>
      <c r="H72" s="211"/>
      <c r="I72" s="211"/>
      <c r="J72" s="211"/>
      <c r="K72" s="67"/>
      <c r="L72" s="68">
        <f>E71*1.2*1.29</f>
        <v>8.31276</v>
      </c>
      <c r="M72" s="68">
        <f>L72+G106</f>
        <v>10.23276</v>
      </c>
    </row>
    <row r="73" spans="1:13" ht="18.75">
      <c r="A73" s="69">
        <v>1</v>
      </c>
      <c r="B73" s="60" t="s">
        <v>86</v>
      </c>
      <c r="C73" s="70" t="s">
        <v>87</v>
      </c>
      <c r="D73" s="62">
        <v>4811206000222</v>
      </c>
      <c r="E73" s="63">
        <v>1.11</v>
      </c>
      <c r="F73" s="69">
        <v>20</v>
      </c>
      <c r="G73" s="65">
        <f aca="true" t="shared" si="3" ref="G73:G90">E73*1.2</f>
        <v>1.332</v>
      </c>
      <c r="H73" s="65">
        <f aca="true" t="shared" si="4" ref="H73:H90">ROUND(E73*1.073,2)</f>
        <v>1.19</v>
      </c>
      <c r="I73" s="66">
        <v>20</v>
      </c>
      <c r="J73" s="65">
        <f aca="true" t="shared" si="5" ref="J73:J90">H73*1.2</f>
        <v>1.428</v>
      </c>
      <c r="K73" s="71"/>
      <c r="L73" s="72"/>
      <c r="M73" s="72"/>
    </row>
    <row r="74" spans="1:13" ht="18.75">
      <c r="A74" s="69">
        <v>2</v>
      </c>
      <c r="B74" s="60" t="s">
        <v>88</v>
      </c>
      <c r="C74" s="70" t="s">
        <v>89</v>
      </c>
      <c r="D74" s="62"/>
      <c r="E74" s="63">
        <v>1.34</v>
      </c>
      <c r="F74" s="69">
        <v>20</v>
      </c>
      <c r="G74" s="65">
        <f t="shared" si="3"/>
        <v>1.608</v>
      </c>
      <c r="H74" s="65">
        <f t="shared" si="4"/>
        <v>1.44</v>
      </c>
      <c r="I74" s="66">
        <v>20</v>
      </c>
      <c r="J74" s="65">
        <f t="shared" si="5"/>
        <v>1.728</v>
      </c>
      <c r="K74" s="67"/>
      <c r="L74" s="68">
        <f>E73*1.2*1.275</f>
        <v>1.6983</v>
      </c>
      <c r="M74" s="73">
        <f>L74+G105</f>
        <v>2.0343</v>
      </c>
    </row>
    <row r="75" spans="1:13" ht="18.75">
      <c r="A75" s="69">
        <v>3</v>
      </c>
      <c r="B75" s="60" t="s">
        <v>90</v>
      </c>
      <c r="C75" s="70" t="s">
        <v>87</v>
      </c>
      <c r="D75" s="62"/>
      <c r="E75" s="63">
        <v>1.32</v>
      </c>
      <c r="F75" s="69">
        <v>20</v>
      </c>
      <c r="G75" s="65">
        <f t="shared" si="3"/>
        <v>1.584</v>
      </c>
      <c r="H75" s="65">
        <f t="shared" si="4"/>
        <v>1.42</v>
      </c>
      <c r="I75" s="66">
        <v>20</v>
      </c>
      <c r="J75" s="65">
        <f t="shared" si="5"/>
        <v>1.704</v>
      </c>
      <c r="K75" s="67"/>
      <c r="L75" s="68">
        <v>2</v>
      </c>
      <c r="M75" s="73">
        <v>2</v>
      </c>
    </row>
    <row r="76" spans="1:13" ht="18.75">
      <c r="A76" s="69">
        <v>4</v>
      </c>
      <c r="B76" s="60" t="s">
        <v>91</v>
      </c>
      <c r="C76" s="70" t="s">
        <v>89</v>
      </c>
      <c r="D76" s="62"/>
      <c r="E76" s="63">
        <v>1.22</v>
      </c>
      <c r="F76" s="69">
        <v>20</v>
      </c>
      <c r="G76" s="65">
        <f t="shared" si="3"/>
        <v>1.464</v>
      </c>
      <c r="H76" s="65">
        <f t="shared" si="4"/>
        <v>1.31</v>
      </c>
      <c r="I76" s="66">
        <v>20</v>
      </c>
      <c r="J76" s="65">
        <f t="shared" si="5"/>
        <v>1.572</v>
      </c>
      <c r="K76" s="67"/>
      <c r="L76" s="68">
        <f>E75*1.2*1.175</f>
        <v>1.8612000000000002</v>
      </c>
      <c r="M76" s="73">
        <f>L76+G105</f>
        <v>2.1972</v>
      </c>
    </row>
    <row r="77" spans="1:13" ht="18.75">
      <c r="A77" s="69">
        <v>5</v>
      </c>
      <c r="B77" s="74" t="s">
        <v>92</v>
      </c>
      <c r="C77" s="59" t="s">
        <v>27</v>
      </c>
      <c r="D77" s="75">
        <v>4811206000314</v>
      </c>
      <c r="E77" s="76">
        <v>6.5</v>
      </c>
      <c r="F77" s="77">
        <v>20</v>
      </c>
      <c r="G77" s="78">
        <f t="shared" si="3"/>
        <v>7.8</v>
      </c>
      <c r="H77" s="78">
        <f t="shared" si="4"/>
        <v>6.97</v>
      </c>
      <c r="I77" s="79">
        <v>20</v>
      </c>
      <c r="J77" s="78">
        <f t="shared" si="5"/>
        <v>8.363999999999999</v>
      </c>
      <c r="K77" s="67"/>
      <c r="L77" s="68">
        <v>1.9</v>
      </c>
      <c r="M77" s="73">
        <v>1.9</v>
      </c>
    </row>
    <row r="78" spans="1:13" ht="18.75">
      <c r="A78" s="69">
        <v>6</v>
      </c>
      <c r="B78" s="74" t="s">
        <v>93</v>
      </c>
      <c r="C78" s="59" t="s">
        <v>87</v>
      </c>
      <c r="D78" s="75"/>
      <c r="E78" s="76">
        <v>1.3</v>
      </c>
      <c r="F78" s="77">
        <v>20</v>
      </c>
      <c r="G78" s="78">
        <f t="shared" si="3"/>
        <v>1.56</v>
      </c>
      <c r="H78" s="78">
        <f t="shared" si="4"/>
        <v>1.39</v>
      </c>
      <c r="I78" s="79">
        <v>20</v>
      </c>
      <c r="J78" s="78">
        <f t="shared" si="5"/>
        <v>1.668</v>
      </c>
      <c r="K78" s="71"/>
      <c r="L78" s="80">
        <f>E77*1.2*1.049</f>
        <v>8.1822</v>
      </c>
      <c r="M78" s="81">
        <f>L78+G106</f>
        <v>10.1022</v>
      </c>
    </row>
    <row r="79" spans="1:13" ht="18.75">
      <c r="A79" s="69">
        <v>7</v>
      </c>
      <c r="B79" s="74" t="s">
        <v>94</v>
      </c>
      <c r="C79" s="59" t="s">
        <v>87</v>
      </c>
      <c r="D79" s="75"/>
      <c r="E79" s="76">
        <v>1.35</v>
      </c>
      <c r="F79" s="77">
        <v>20</v>
      </c>
      <c r="G79" s="78">
        <f t="shared" si="3"/>
        <v>1.62</v>
      </c>
      <c r="H79" s="78">
        <f t="shared" si="4"/>
        <v>1.45</v>
      </c>
      <c r="I79" s="79">
        <v>20</v>
      </c>
      <c r="J79" s="78">
        <f t="shared" si="5"/>
        <v>1.74</v>
      </c>
      <c r="K79" s="71"/>
      <c r="L79" s="80">
        <f>E78*1.2*1.16</f>
        <v>1.8095999999999999</v>
      </c>
      <c r="M79" s="81">
        <f>L79+G105</f>
        <v>2.1456</v>
      </c>
    </row>
    <row r="80" spans="1:13" ht="18.75">
      <c r="A80" s="69">
        <v>8</v>
      </c>
      <c r="B80" s="82" t="s">
        <v>95</v>
      </c>
      <c r="C80" s="83" t="s">
        <v>87</v>
      </c>
      <c r="D80" s="84">
        <v>4811206000130</v>
      </c>
      <c r="E80" s="76">
        <v>0.9</v>
      </c>
      <c r="F80" s="77">
        <v>20</v>
      </c>
      <c r="G80" s="78">
        <f t="shared" si="3"/>
        <v>1.08</v>
      </c>
      <c r="H80" s="78">
        <f t="shared" si="4"/>
        <v>0.97</v>
      </c>
      <c r="I80" s="79">
        <v>20</v>
      </c>
      <c r="J80" s="78">
        <f t="shared" si="5"/>
        <v>1.164</v>
      </c>
      <c r="K80" s="71"/>
      <c r="L80" s="80">
        <f>E79*1.2*1.18</f>
        <v>1.9116</v>
      </c>
      <c r="M80" s="81">
        <f>L80+G105</f>
        <v>2.2476</v>
      </c>
    </row>
    <row r="81" spans="1:13" ht="18.75">
      <c r="A81" s="69">
        <v>9</v>
      </c>
      <c r="B81" s="82" t="s">
        <v>95</v>
      </c>
      <c r="C81" s="59" t="s">
        <v>27</v>
      </c>
      <c r="D81" s="75">
        <v>4811206000147</v>
      </c>
      <c r="E81" s="76">
        <v>5</v>
      </c>
      <c r="F81" s="77">
        <v>20</v>
      </c>
      <c r="G81" s="78">
        <f t="shared" si="3"/>
        <v>6</v>
      </c>
      <c r="H81" s="78">
        <f t="shared" si="4"/>
        <v>5.37</v>
      </c>
      <c r="I81" s="79">
        <v>20</v>
      </c>
      <c r="J81" s="78">
        <f t="shared" si="5"/>
        <v>6.444</v>
      </c>
      <c r="K81" s="71"/>
      <c r="L81" s="80">
        <f>E80*1.2*1.23</f>
        <v>1.3284</v>
      </c>
      <c r="M81" s="81">
        <f>L81+G105</f>
        <v>1.6644</v>
      </c>
    </row>
    <row r="82" spans="1:13" ht="18.75">
      <c r="A82" s="69">
        <v>10</v>
      </c>
      <c r="B82" s="82" t="s">
        <v>96</v>
      </c>
      <c r="C82" s="59" t="s">
        <v>23</v>
      </c>
      <c r="D82" s="75"/>
      <c r="E82" s="76">
        <v>5</v>
      </c>
      <c r="F82" s="77">
        <v>20</v>
      </c>
      <c r="G82" s="78">
        <f t="shared" si="3"/>
        <v>6</v>
      </c>
      <c r="H82" s="78">
        <f t="shared" si="4"/>
        <v>5.37</v>
      </c>
      <c r="I82" s="79">
        <v>20</v>
      </c>
      <c r="J82" s="78">
        <f t="shared" si="5"/>
        <v>6.444</v>
      </c>
      <c r="K82" s="71"/>
      <c r="L82" s="80">
        <f>E81*1.2*1.03</f>
        <v>6.18</v>
      </c>
      <c r="M82" s="81">
        <f>L82+G106</f>
        <v>8.1</v>
      </c>
    </row>
    <row r="83" spans="1:13" ht="18.75">
      <c r="A83" s="69">
        <v>11</v>
      </c>
      <c r="B83" s="82" t="s">
        <v>96</v>
      </c>
      <c r="C83" s="59" t="s">
        <v>87</v>
      </c>
      <c r="D83" s="75"/>
      <c r="E83" s="76">
        <v>1.39</v>
      </c>
      <c r="F83" s="77">
        <v>20</v>
      </c>
      <c r="G83" s="78">
        <f t="shared" si="3"/>
        <v>1.668</v>
      </c>
      <c r="H83" s="78">
        <f t="shared" si="4"/>
        <v>1.49</v>
      </c>
      <c r="I83" s="79">
        <v>20</v>
      </c>
      <c r="J83" s="78">
        <f t="shared" si="5"/>
        <v>1.788</v>
      </c>
      <c r="K83" s="71"/>
      <c r="L83" s="80">
        <f>E82*1.2*1.03</f>
        <v>6.18</v>
      </c>
      <c r="M83" s="81">
        <f>L83+G106</f>
        <v>8.1</v>
      </c>
    </row>
    <row r="84" spans="1:13" ht="18.75">
      <c r="A84" s="69">
        <v>12</v>
      </c>
      <c r="B84" s="82" t="s">
        <v>97</v>
      </c>
      <c r="C84" s="59" t="s">
        <v>87</v>
      </c>
      <c r="D84" s="75"/>
      <c r="E84" s="76">
        <v>1.62</v>
      </c>
      <c r="F84" s="77">
        <v>20</v>
      </c>
      <c r="G84" s="78">
        <f t="shared" si="3"/>
        <v>1.944</v>
      </c>
      <c r="H84" s="78">
        <f t="shared" si="4"/>
        <v>1.74</v>
      </c>
      <c r="I84" s="79">
        <v>20</v>
      </c>
      <c r="J84" s="78">
        <f t="shared" si="5"/>
        <v>2.088</v>
      </c>
      <c r="K84" s="71"/>
      <c r="L84" s="80">
        <f>E83*1.2*1.21</f>
        <v>2.01828</v>
      </c>
      <c r="M84" s="81">
        <f>L84+G105</f>
        <v>2.3542799999999997</v>
      </c>
    </row>
    <row r="85" spans="1:13" ht="18.75">
      <c r="A85" s="69">
        <v>13</v>
      </c>
      <c r="B85" s="82" t="s">
        <v>98</v>
      </c>
      <c r="C85" s="59" t="s">
        <v>23</v>
      </c>
      <c r="D85" s="75"/>
      <c r="E85" s="76">
        <v>5.1</v>
      </c>
      <c r="F85" s="77">
        <v>20</v>
      </c>
      <c r="G85" s="78">
        <f t="shared" si="3"/>
        <v>6.119999999999999</v>
      </c>
      <c r="H85" s="78">
        <f t="shared" si="4"/>
        <v>5.47</v>
      </c>
      <c r="I85" s="79">
        <v>20</v>
      </c>
      <c r="J85" s="78">
        <f t="shared" si="5"/>
        <v>6.563999999999999</v>
      </c>
      <c r="K85" s="71"/>
      <c r="L85" s="80">
        <f>E84*1.2*1.19</f>
        <v>2.31336</v>
      </c>
      <c r="M85" s="81">
        <f>L85+G105</f>
        <v>2.6493599999999997</v>
      </c>
    </row>
    <row r="86" spans="1:13" ht="18.75">
      <c r="A86" s="69">
        <v>14</v>
      </c>
      <c r="B86" s="82" t="s">
        <v>99</v>
      </c>
      <c r="C86" s="59" t="s">
        <v>23</v>
      </c>
      <c r="D86" s="75"/>
      <c r="E86" s="76">
        <v>5.54</v>
      </c>
      <c r="F86" s="77">
        <v>20</v>
      </c>
      <c r="G86" s="78">
        <f t="shared" si="3"/>
        <v>6.648</v>
      </c>
      <c r="H86" s="78">
        <f t="shared" si="4"/>
        <v>5.94</v>
      </c>
      <c r="I86" s="79">
        <v>20</v>
      </c>
      <c r="J86" s="78">
        <f t="shared" si="5"/>
        <v>7.128</v>
      </c>
      <c r="K86" s="71"/>
      <c r="L86" s="80">
        <f>E85*1.2*1.197</f>
        <v>7.325639999999999</v>
      </c>
      <c r="M86" s="81">
        <f>L86+G106</f>
        <v>9.245639999999998</v>
      </c>
    </row>
    <row r="87" spans="1:13" ht="18.75">
      <c r="A87" s="69">
        <v>15</v>
      </c>
      <c r="B87" s="82" t="s">
        <v>100</v>
      </c>
      <c r="C87" s="59" t="s">
        <v>87</v>
      </c>
      <c r="D87" s="75"/>
      <c r="E87" s="76">
        <v>1.45</v>
      </c>
      <c r="F87" s="77">
        <v>20</v>
      </c>
      <c r="G87" s="78">
        <f t="shared" si="3"/>
        <v>1.74</v>
      </c>
      <c r="H87" s="78">
        <f t="shared" si="4"/>
        <v>1.56</v>
      </c>
      <c r="I87" s="79">
        <v>20</v>
      </c>
      <c r="J87" s="78">
        <f t="shared" si="5"/>
        <v>1.8719999999999999</v>
      </c>
      <c r="K87" s="71"/>
      <c r="L87" s="80">
        <f>E86*1.2*1.2</f>
        <v>7.977599999999999</v>
      </c>
      <c r="M87" s="81">
        <f>L87+G106</f>
        <v>9.897599999999999</v>
      </c>
    </row>
    <row r="88" spans="1:13" ht="18.75">
      <c r="A88" s="69">
        <v>16</v>
      </c>
      <c r="B88" s="82" t="s">
        <v>101</v>
      </c>
      <c r="C88" s="83" t="s">
        <v>87</v>
      </c>
      <c r="D88" s="84"/>
      <c r="E88" s="76">
        <v>1.65</v>
      </c>
      <c r="F88" s="77">
        <v>20</v>
      </c>
      <c r="G88" s="78">
        <f t="shared" si="3"/>
        <v>1.9799999999999998</v>
      </c>
      <c r="H88" s="78">
        <f t="shared" si="4"/>
        <v>1.77</v>
      </c>
      <c r="I88" s="79">
        <v>20</v>
      </c>
      <c r="J88" s="78">
        <f t="shared" si="5"/>
        <v>2.124</v>
      </c>
      <c r="K88" s="71"/>
      <c r="L88" s="80">
        <f>E87*1.2*1.299</f>
        <v>2.2602599999999997</v>
      </c>
      <c r="M88" s="81">
        <f>L88+G105</f>
        <v>2.5962599999999996</v>
      </c>
    </row>
    <row r="89" spans="1:13" ht="18.75">
      <c r="A89" s="69">
        <v>17</v>
      </c>
      <c r="B89" s="82" t="s">
        <v>102</v>
      </c>
      <c r="C89" s="59" t="s">
        <v>87</v>
      </c>
      <c r="D89" s="75">
        <v>4811206000932</v>
      </c>
      <c r="E89" s="78">
        <v>1.66</v>
      </c>
      <c r="F89" s="79">
        <v>20</v>
      </c>
      <c r="G89" s="78">
        <f t="shared" si="3"/>
        <v>1.9919999999999998</v>
      </c>
      <c r="H89" s="78">
        <f t="shared" si="4"/>
        <v>1.78</v>
      </c>
      <c r="I89" s="79">
        <v>20</v>
      </c>
      <c r="J89" s="78">
        <f t="shared" si="5"/>
        <v>2.136</v>
      </c>
      <c r="K89" s="71"/>
      <c r="L89" s="80">
        <f>E88*1.2*1.295</f>
        <v>2.5640999999999994</v>
      </c>
      <c r="M89" s="81">
        <f>L89+G105</f>
        <v>2.9000999999999992</v>
      </c>
    </row>
    <row r="90" spans="1:13" ht="18.75">
      <c r="A90" s="69">
        <v>18</v>
      </c>
      <c r="B90" s="82" t="s">
        <v>103</v>
      </c>
      <c r="C90" s="59" t="s">
        <v>27</v>
      </c>
      <c r="D90" s="75">
        <v>4811206000123</v>
      </c>
      <c r="E90" s="78">
        <v>4.15</v>
      </c>
      <c r="F90" s="79">
        <v>20</v>
      </c>
      <c r="G90" s="78">
        <f t="shared" si="3"/>
        <v>4.98</v>
      </c>
      <c r="H90" s="78">
        <f t="shared" si="4"/>
        <v>4.45</v>
      </c>
      <c r="I90" s="79">
        <v>20</v>
      </c>
      <c r="J90" s="78">
        <f t="shared" si="5"/>
        <v>5.34</v>
      </c>
      <c r="K90" s="71"/>
      <c r="L90" s="81">
        <f>E89*1.2*1.06</f>
        <v>2.11152</v>
      </c>
      <c r="M90" s="81">
        <f>L90+G105</f>
        <v>2.44752</v>
      </c>
    </row>
    <row r="91" spans="1:13" ht="18.75">
      <c r="A91" s="212" t="s">
        <v>104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71"/>
      <c r="L91" s="81">
        <f>E90*1.2*1.01</f>
        <v>5.029800000000001</v>
      </c>
      <c r="M91" s="81">
        <f>L91+G106</f>
        <v>6.949800000000001</v>
      </c>
    </row>
    <row r="92" spans="1:13" ht="18.75">
      <c r="A92" s="77">
        <v>1</v>
      </c>
      <c r="B92" s="74" t="s">
        <v>105</v>
      </c>
      <c r="C92" s="77" t="s">
        <v>106</v>
      </c>
      <c r="D92" s="75">
        <v>4811206000802</v>
      </c>
      <c r="E92" s="78">
        <v>1.2</v>
      </c>
      <c r="F92" s="79">
        <v>20</v>
      </c>
      <c r="G92" s="78">
        <f>E92*1.2</f>
        <v>1.44</v>
      </c>
      <c r="H92" s="78">
        <f>ROUND(E92*1.073,2)</f>
        <v>1.29</v>
      </c>
      <c r="I92" s="79">
        <v>20</v>
      </c>
      <c r="J92" s="78">
        <f>H92*1.2</f>
        <v>1.548</v>
      </c>
      <c r="K92" s="71"/>
      <c r="L92" s="85"/>
      <c r="M92" s="85"/>
    </row>
    <row r="93" spans="1:13" ht="18.75">
      <c r="A93" s="77">
        <v>2</v>
      </c>
      <c r="B93" s="74" t="s">
        <v>107</v>
      </c>
      <c r="C93" s="77" t="s">
        <v>106</v>
      </c>
      <c r="D93" s="75"/>
      <c r="E93" s="78">
        <v>1.4</v>
      </c>
      <c r="F93" s="79">
        <v>20</v>
      </c>
      <c r="G93" s="78">
        <f>E93*1.2</f>
        <v>1.68</v>
      </c>
      <c r="H93" s="78">
        <f>ROUND(E93*1.073,2)</f>
        <v>1.5</v>
      </c>
      <c r="I93" s="79">
        <v>20</v>
      </c>
      <c r="J93" s="78">
        <f>H93*1.2</f>
        <v>1.7999999999999998</v>
      </c>
      <c r="K93" s="71"/>
      <c r="L93" s="81">
        <v>1.7000000000000002</v>
      </c>
      <c r="M93" s="78"/>
    </row>
    <row r="94" spans="1:13" ht="18.75">
      <c r="A94" s="26">
        <v>3</v>
      </c>
      <c r="B94" s="25" t="s">
        <v>108</v>
      </c>
      <c r="C94" s="26" t="s">
        <v>106</v>
      </c>
      <c r="D94" s="19">
        <v>4811206000765</v>
      </c>
      <c r="E94" s="20">
        <v>1.35</v>
      </c>
      <c r="F94" s="21">
        <v>20</v>
      </c>
      <c r="G94" s="20">
        <f>E94*1.2</f>
        <v>1.62</v>
      </c>
      <c r="H94" s="20">
        <f>ROUND(E94*1.073,2)</f>
        <v>1.45</v>
      </c>
      <c r="I94" s="21">
        <v>20</v>
      </c>
      <c r="J94" s="20">
        <f>H94*1.2</f>
        <v>1.74</v>
      </c>
      <c r="K94" s="71"/>
      <c r="L94" s="81">
        <v>1.9500000000000002</v>
      </c>
      <c r="M94" s="78"/>
    </row>
    <row r="95" spans="1:13" ht="18.75">
      <c r="A95" s="26">
        <v>4</v>
      </c>
      <c r="B95" s="25" t="s">
        <v>109</v>
      </c>
      <c r="C95" s="26" t="s">
        <v>106</v>
      </c>
      <c r="D95" s="19">
        <v>4811206000796</v>
      </c>
      <c r="E95" s="20">
        <v>1.5</v>
      </c>
      <c r="F95" s="21">
        <v>20</v>
      </c>
      <c r="G95" s="20">
        <f>E95*1.2</f>
        <v>1.7999999999999998</v>
      </c>
      <c r="H95" s="20">
        <f>ROUND(E95*1.073,2)</f>
        <v>1.61</v>
      </c>
      <c r="I95" s="21">
        <v>20</v>
      </c>
      <c r="J95" s="20">
        <f>H95*1.2</f>
        <v>1.932</v>
      </c>
      <c r="K95" s="5"/>
      <c r="L95" s="23">
        <v>1.9500000000000002</v>
      </c>
      <c r="M95" s="20"/>
    </row>
    <row r="96" spans="1:13" ht="18.75">
      <c r="A96" s="26">
        <v>5</v>
      </c>
      <c r="B96" s="25" t="s">
        <v>110</v>
      </c>
      <c r="C96" s="26" t="s">
        <v>106</v>
      </c>
      <c r="D96" s="19"/>
      <c r="E96" s="20">
        <v>1.2</v>
      </c>
      <c r="F96" s="21">
        <v>20</v>
      </c>
      <c r="G96" s="20">
        <f>E96*1.2</f>
        <v>1.44</v>
      </c>
      <c r="H96" s="20">
        <f>ROUND(E96*1.073,2)</f>
        <v>1.29</v>
      </c>
      <c r="I96" s="21">
        <v>20</v>
      </c>
      <c r="J96" s="20">
        <f>H96*1.2</f>
        <v>1.548</v>
      </c>
      <c r="K96" s="5"/>
      <c r="L96" s="23">
        <v>1.9500000000000002</v>
      </c>
      <c r="M96" s="20"/>
    </row>
    <row r="97" spans="1:13" ht="20.25" customHeight="1">
      <c r="A97" s="213" t="s">
        <v>111</v>
      </c>
      <c r="B97" s="213"/>
      <c r="C97" s="213"/>
      <c r="D97" s="213"/>
      <c r="E97" s="213"/>
      <c r="F97" s="213"/>
      <c r="G97" s="213"/>
      <c r="H97" s="213"/>
      <c r="I97" s="213"/>
      <c r="J97" s="213"/>
      <c r="K97" s="5"/>
      <c r="L97" s="23">
        <v>1.65</v>
      </c>
      <c r="M97" s="20"/>
    </row>
    <row r="98" spans="1:13" ht="18.75">
      <c r="A98" s="26">
        <v>1</v>
      </c>
      <c r="B98" s="25" t="s">
        <v>112</v>
      </c>
      <c r="C98" s="26" t="s">
        <v>113</v>
      </c>
      <c r="D98" s="19"/>
      <c r="E98" s="27">
        <v>1.25</v>
      </c>
      <c r="F98" s="26">
        <v>20</v>
      </c>
      <c r="G98" s="20">
        <f aca="true" t="shared" si="6" ref="G98:G103">E98*1.2</f>
        <v>1.5</v>
      </c>
      <c r="H98" s="20">
        <f aca="true" t="shared" si="7" ref="H98:H103">ROUND(E98*1.073,2)</f>
        <v>1.34</v>
      </c>
      <c r="I98" s="26">
        <v>20</v>
      </c>
      <c r="J98" s="20">
        <f aca="true" t="shared" si="8" ref="J98:J103">H98*1.2</f>
        <v>1.608</v>
      </c>
      <c r="K98" s="5"/>
      <c r="L98" s="23"/>
      <c r="M98" s="20"/>
    </row>
    <row r="99" spans="1:13" ht="18.75">
      <c r="A99" s="26">
        <v>2</v>
      </c>
      <c r="B99" s="25" t="s">
        <v>114</v>
      </c>
      <c r="C99" s="26" t="s">
        <v>115</v>
      </c>
      <c r="D99" s="19"/>
      <c r="E99" s="27">
        <v>1.3</v>
      </c>
      <c r="F99" s="26">
        <v>20</v>
      </c>
      <c r="G99" s="20">
        <f t="shared" si="6"/>
        <v>1.56</v>
      </c>
      <c r="H99" s="20">
        <f t="shared" si="7"/>
        <v>1.39</v>
      </c>
      <c r="I99" s="26">
        <v>20</v>
      </c>
      <c r="J99" s="20">
        <f t="shared" si="8"/>
        <v>1.668</v>
      </c>
      <c r="K99" s="5"/>
      <c r="L99" s="20"/>
      <c r="M99" s="20">
        <v>1.6</v>
      </c>
    </row>
    <row r="100" spans="1:13" ht="18.75">
      <c r="A100" s="26">
        <v>3</v>
      </c>
      <c r="B100" s="25" t="s">
        <v>116</v>
      </c>
      <c r="C100" s="26" t="s">
        <v>113</v>
      </c>
      <c r="D100" s="86"/>
      <c r="E100" s="27">
        <v>2.2</v>
      </c>
      <c r="F100" s="26">
        <v>20</v>
      </c>
      <c r="G100" s="20">
        <f t="shared" si="6"/>
        <v>2.64</v>
      </c>
      <c r="H100" s="20">
        <f t="shared" si="7"/>
        <v>2.36</v>
      </c>
      <c r="I100" s="26">
        <v>20</v>
      </c>
      <c r="J100" s="20">
        <f t="shared" si="8"/>
        <v>2.832</v>
      </c>
      <c r="K100" s="5"/>
      <c r="L100" s="20"/>
      <c r="M100" s="20">
        <v>1.65</v>
      </c>
    </row>
    <row r="101" spans="1:13" ht="18.75">
      <c r="A101" s="26">
        <v>4</v>
      </c>
      <c r="B101" s="25" t="s">
        <v>117</v>
      </c>
      <c r="C101" s="87" t="s">
        <v>115</v>
      </c>
      <c r="D101" s="87"/>
      <c r="E101" s="43">
        <v>2.6</v>
      </c>
      <c r="F101" s="87">
        <v>20</v>
      </c>
      <c r="G101" s="20">
        <f t="shared" si="6"/>
        <v>3.12</v>
      </c>
      <c r="H101" s="20">
        <f t="shared" si="7"/>
        <v>2.79</v>
      </c>
      <c r="I101" s="87">
        <v>20</v>
      </c>
      <c r="J101" s="20">
        <f t="shared" si="8"/>
        <v>3.348</v>
      </c>
      <c r="K101" s="5"/>
      <c r="L101" s="88"/>
      <c r="M101" s="89">
        <v>3.4</v>
      </c>
    </row>
    <row r="102" spans="1:13" ht="18.75">
      <c r="A102" s="26">
        <v>5</v>
      </c>
      <c r="B102" s="25" t="s">
        <v>118</v>
      </c>
      <c r="C102" s="87" t="s">
        <v>113</v>
      </c>
      <c r="D102" s="87"/>
      <c r="E102" s="43">
        <v>1.4</v>
      </c>
      <c r="F102" s="87">
        <v>20</v>
      </c>
      <c r="G102" s="20">
        <f t="shared" si="6"/>
        <v>1.68</v>
      </c>
      <c r="H102" s="20">
        <f t="shared" si="7"/>
        <v>1.5</v>
      </c>
      <c r="I102" s="87">
        <v>20</v>
      </c>
      <c r="J102" s="20">
        <f t="shared" si="8"/>
        <v>1.7999999999999998</v>
      </c>
      <c r="K102" s="5"/>
      <c r="L102" s="88"/>
      <c r="M102" s="90">
        <v>4</v>
      </c>
    </row>
    <row r="103" spans="1:13" ht="18.75">
      <c r="A103" s="26">
        <v>6</v>
      </c>
      <c r="B103" s="25" t="s">
        <v>119</v>
      </c>
      <c r="C103" s="87" t="s">
        <v>113</v>
      </c>
      <c r="D103" s="87"/>
      <c r="E103" s="43">
        <v>1.85</v>
      </c>
      <c r="F103" s="87">
        <v>20</v>
      </c>
      <c r="G103" s="20">
        <f t="shared" si="6"/>
        <v>2.22</v>
      </c>
      <c r="H103" s="20">
        <f t="shared" si="7"/>
        <v>1.99</v>
      </c>
      <c r="I103" s="87">
        <v>20</v>
      </c>
      <c r="J103" s="20">
        <f t="shared" si="8"/>
        <v>2.388</v>
      </c>
      <c r="K103" s="5"/>
      <c r="L103" s="88"/>
      <c r="M103" s="90">
        <v>1.75</v>
      </c>
    </row>
    <row r="104" spans="1:13" ht="18.75">
      <c r="A104" s="86"/>
      <c r="B104" s="25"/>
      <c r="C104" s="86"/>
      <c r="D104" s="86"/>
      <c r="E104" s="86"/>
      <c r="F104" s="86"/>
      <c r="G104" s="86"/>
      <c r="H104" s="86"/>
      <c r="I104" s="86"/>
      <c r="J104" s="86"/>
      <c r="K104" s="5"/>
      <c r="L104" s="88"/>
      <c r="M104" s="90" t="s">
        <v>120</v>
      </c>
    </row>
    <row r="105" spans="1:13" ht="18.75">
      <c r="A105" s="26">
        <v>1</v>
      </c>
      <c r="B105" s="25" t="s">
        <v>121</v>
      </c>
      <c r="C105" s="26" t="s">
        <v>87</v>
      </c>
      <c r="D105" s="26"/>
      <c r="E105" s="27">
        <v>0.28</v>
      </c>
      <c r="F105" s="26">
        <v>20</v>
      </c>
      <c r="G105" s="20">
        <f>E105*1.2</f>
        <v>0.336</v>
      </c>
      <c r="H105" s="21"/>
      <c r="I105" s="26"/>
      <c r="J105" s="21"/>
      <c r="K105" s="5"/>
      <c r="L105" s="88"/>
      <c r="M105" s="90"/>
    </row>
    <row r="106" spans="1:13" ht="18.75">
      <c r="A106" s="26">
        <v>2</v>
      </c>
      <c r="B106" s="25" t="s">
        <v>122</v>
      </c>
      <c r="C106" s="26" t="s">
        <v>27</v>
      </c>
      <c r="D106" s="26"/>
      <c r="E106" s="27">
        <v>1.6</v>
      </c>
      <c r="F106" s="26">
        <v>20</v>
      </c>
      <c r="G106" s="20">
        <f>E106*1.2</f>
        <v>1.92</v>
      </c>
      <c r="H106" s="21"/>
      <c r="I106" s="26"/>
      <c r="J106" s="21"/>
      <c r="K106" s="5"/>
      <c r="L106" s="5"/>
      <c r="M106" s="5"/>
    </row>
    <row r="107" spans="1:13" ht="18.75">
      <c r="A107" s="1"/>
      <c r="B107" s="91" t="s">
        <v>123</v>
      </c>
      <c r="C107" s="3"/>
      <c r="D107" s="3"/>
      <c r="E107" s="4" t="s">
        <v>124</v>
      </c>
      <c r="F107" s="4"/>
      <c r="G107" s="4"/>
      <c r="H107" s="4"/>
      <c r="I107" s="5"/>
      <c r="J107" s="4"/>
      <c r="K107" s="5"/>
      <c r="L107" s="5"/>
      <c r="M107" s="5"/>
    </row>
    <row r="108" spans="1:13" ht="18.75">
      <c r="A108" s="1"/>
      <c r="B108" s="7"/>
      <c r="C108" s="3"/>
      <c r="D108" s="3"/>
      <c r="E108" s="4"/>
      <c r="F108" s="4"/>
      <c r="G108" s="4"/>
      <c r="H108" s="4"/>
      <c r="I108" s="5"/>
      <c r="J108" s="4"/>
      <c r="K108" s="5"/>
      <c r="L108" s="5"/>
      <c r="M108" s="5"/>
    </row>
    <row r="109" spans="1:13" ht="18.75">
      <c r="A109" s="1"/>
      <c r="B109" s="7" t="s">
        <v>125</v>
      </c>
      <c r="C109" s="3"/>
      <c r="D109" s="3"/>
      <c r="E109" s="4"/>
      <c r="F109" s="4"/>
      <c r="G109" s="4"/>
      <c r="H109" s="4"/>
      <c r="I109" s="5"/>
      <c r="J109" s="4"/>
      <c r="K109" s="5"/>
      <c r="L109" s="5"/>
      <c r="M109" s="5"/>
    </row>
    <row r="110" spans="1:13" ht="18.75">
      <c r="A110" s="1"/>
      <c r="B110" s="7"/>
      <c r="C110" s="3"/>
      <c r="D110" s="3"/>
      <c r="E110" s="4"/>
      <c r="F110" s="4"/>
      <c r="G110" s="4"/>
      <c r="H110" s="4"/>
      <c r="I110" s="5"/>
      <c r="J110" s="4"/>
      <c r="K110" s="5"/>
      <c r="L110" s="5"/>
      <c r="M110" s="5"/>
    </row>
    <row r="111" spans="1:13" ht="18.75">
      <c r="A111" s="1"/>
      <c r="B111" s="7" t="s">
        <v>126</v>
      </c>
      <c r="C111" s="3"/>
      <c r="D111" s="3"/>
      <c r="E111" s="4"/>
      <c r="F111" s="4"/>
      <c r="G111" s="4"/>
      <c r="H111" s="4"/>
      <c r="I111" s="5"/>
      <c r="J111" s="4"/>
      <c r="K111" s="5"/>
      <c r="L111" s="5"/>
      <c r="M111" s="5"/>
    </row>
  </sheetData>
  <sheetProtection selectLockedCells="1" selectUnlockedCells="1"/>
  <mergeCells count="16">
    <mergeCell ref="A91:J91"/>
    <mergeCell ref="A97:J97"/>
    <mergeCell ref="L10:L13"/>
    <mergeCell ref="M10:M13"/>
    <mergeCell ref="E11:G11"/>
    <mergeCell ref="H11:J11"/>
    <mergeCell ref="A13:J13"/>
    <mergeCell ref="A72:J72"/>
    <mergeCell ref="G4:H4"/>
    <mergeCell ref="A5:J5"/>
    <mergeCell ref="A6:J6"/>
    <mergeCell ref="A9:A12"/>
    <mergeCell ref="C9:C12"/>
    <mergeCell ref="D9:D12"/>
    <mergeCell ref="E9:J9"/>
    <mergeCell ref="E10:J10"/>
  </mergeCells>
  <printOptions/>
  <pageMargins left="0.7083333333333334" right="0.7083333333333334" top="0.39375" bottom="0" header="0.5118055555555555" footer="0.5118055555555555"/>
  <pageSetup fitToHeight="0" fitToWidth="1" horizontalDpi="300" verticalDpi="300" orientation="portrait" paperSize="9" scale="36" r:id="rId1"/>
  <rowBreaks count="2" manualBreakCount="2">
    <brk id="0" max="255" man="1"/>
    <brk id="90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J122"/>
  <sheetViews>
    <sheetView view="pageBreakPreview" zoomScale="65" zoomScaleSheetLayoutView="65" zoomScalePageLayoutView="0" workbookViewId="0" topLeftCell="A1">
      <selection activeCell="K1" sqref="K1"/>
    </sheetView>
  </sheetViews>
  <sheetFormatPr defaultColWidth="6.421875" defaultRowHeight="15"/>
  <cols>
    <col min="1" max="1" width="4.421875" style="0" customWidth="1"/>
    <col min="2" max="2" width="135.421875" style="0" customWidth="1"/>
    <col min="3" max="3" width="10.421875" style="0" customWidth="1"/>
    <col min="4" max="4" width="24.421875" style="0" hidden="1" customWidth="1"/>
    <col min="5" max="5" width="11.421875" style="0" customWidth="1"/>
    <col min="6" max="6" width="10.421875" style="0" customWidth="1"/>
    <col min="7" max="7" width="9.421875" style="0" customWidth="1"/>
    <col min="8" max="8" width="11.421875" style="0" customWidth="1"/>
    <col min="9" max="9" width="10.421875" style="0" customWidth="1"/>
    <col min="10" max="10" width="9.421875" style="0" customWidth="1"/>
    <col min="11" max="11" width="23.421875" style="0" customWidth="1"/>
  </cols>
  <sheetData>
    <row r="1" spans="1:10" ht="18.75">
      <c r="A1" s="3"/>
      <c r="B1" s="3"/>
      <c r="C1" s="3"/>
      <c r="D1" s="3"/>
      <c r="E1" s="4" t="s">
        <v>0</v>
      </c>
      <c r="F1" s="3"/>
      <c r="G1" s="5"/>
      <c r="H1" s="5"/>
      <c r="I1" s="5"/>
      <c r="J1" s="5"/>
    </row>
    <row r="2" spans="1:10" ht="18.75">
      <c r="A2" s="3"/>
      <c r="B2" s="3"/>
      <c r="C2" s="3"/>
      <c r="D2" s="3"/>
      <c r="E2" s="4" t="s">
        <v>1</v>
      </c>
      <c r="F2" s="3"/>
      <c r="G2" s="5"/>
      <c r="H2" s="5"/>
      <c r="I2" s="5"/>
      <c r="J2" s="5"/>
    </row>
    <row r="3" spans="1:10" ht="18.75">
      <c r="A3" s="3"/>
      <c r="B3" s="3"/>
      <c r="C3" s="3"/>
      <c r="D3" s="3"/>
      <c r="E3" s="6" t="s">
        <v>2</v>
      </c>
      <c r="F3" s="3"/>
      <c r="G3" s="5"/>
      <c r="H3" s="5"/>
      <c r="I3" s="5"/>
      <c r="J3" s="5"/>
    </row>
    <row r="4" spans="1:10" ht="18.75">
      <c r="A4" s="3"/>
      <c r="B4" s="3"/>
      <c r="C4" s="3"/>
      <c r="D4" s="3"/>
      <c r="E4" s="214">
        <f>I12</f>
        <v>45133</v>
      </c>
      <c r="F4" s="214"/>
      <c r="G4" s="5"/>
      <c r="H4" s="5"/>
      <c r="I4" s="5"/>
      <c r="J4" s="5"/>
    </row>
    <row r="5" spans="1:10" ht="18.75">
      <c r="A5" s="3"/>
      <c r="B5" s="3"/>
      <c r="C5" s="3"/>
      <c r="D5" s="3"/>
      <c r="E5" s="3"/>
      <c r="F5" s="3"/>
      <c r="G5" s="92"/>
      <c r="H5" s="92"/>
      <c r="I5" s="92"/>
      <c r="J5" s="92"/>
    </row>
    <row r="6" spans="1:10" ht="18.75">
      <c r="A6" s="215" t="s">
        <v>127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8.75">
      <c r="A7" s="203" t="s">
        <v>128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.75">
      <c r="A8" s="203" t="s">
        <v>129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91"/>
      <c r="B9" s="216" t="s">
        <v>130</v>
      </c>
      <c r="C9" s="216"/>
      <c r="D9" s="216"/>
      <c r="E9" s="216"/>
      <c r="F9" s="216"/>
      <c r="G9" s="216"/>
      <c r="H9" s="216"/>
      <c r="I9" s="216"/>
      <c r="J9" s="216"/>
    </row>
    <row r="10" spans="1:10" ht="18.75">
      <c r="A10" s="7" t="s">
        <v>5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8.75">
      <c r="A11" s="7" t="s">
        <v>131</v>
      </c>
      <c r="B11" s="4"/>
      <c r="C11" s="4"/>
      <c r="D11" s="4"/>
      <c r="E11" s="4"/>
      <c r="F11" s="4"/>
      <c r="G11" s="5"/>
      <c r="H11" s="5"/>
      <c r="I11" s="5"/>
      <c r="J11" s="5"/>
    </row>
    <row r="12" spans="1:10" ht="18.75">
      <c r="A12" s="7"/>
      <c r="B12" s="4"/>
      <c r="C12" s="4"/>
      <c r="D12" s="4"/>
      <c r="E12" s="5"/>
      <c r="F12" s="4"/>
      <c r="G12" s="4" t="s">
        <v>132</v>
      </c>
      <c r="H12" s="5"/>
      <c r="I12" s="217">
        <v>45133</v>
      </c>
      <c r="J12" s="217"/>
    </row>
    <row r="13" spans="1:10" ht="18.75" customHeight="1">
      <c r="A13" s="204" t="s">
        <v>7</v>
      </c>
      <c r="B13" s="218" t="s">
        <v>133</v>
      </c>
      <c r="C13" s="205" t="s">
        <v>134</v>
      </c>
      <c r="D13" s="205" t="s">
        <v>10</v>
      </c>
      <c r="E13" s="205" t="s">
        <v>135</v>
      </c>
      <c r="F13" s="205"/>
      <c r="G13" s="205"/>
      <c r="H13" s="205"/>
      <c r="I13" s="205"/>
      <c r="J13" s="205"/>
    </row>
    <row r="14" spans="1:10" ht="18.75">
      <c r="A14" s="204"/>
      <c r="B14" s="218"/>
      <c r="C14" s="205"/>
      <c r="D14" s="205"/>
      <c r="E14" s="206" t="s">
        <v>16</v>
      </c>
      <c r="F14" s="206"/>
      <c r="G14" s="206"/>
      <c r="H14" s="209" t="s">
        <v>17</v>
      </c>
      <c r="I14" s="209"/>
      <c r="J14" s="209"/>
    </row>
    <row r="15" spans="1:10" ht="18.75">
      <c r="A15" s="204"/>
      <c r="B15" s="218"/>
      <c r="C15" s="205"/>
      <c r="D15" s="205"/>
      <c r="E15" s="10" t="s">
        <v>18</v>
      </c>
      <c r="F15" s="15" t="s">
        <v>136</v>
      </c>
      <c r="G15" s="13" t="s">
        <v>20</v>
      </c>
      <c r="H15" s="13" t="s">
        <v>18</v>
      </c>
      <c r="I15" s="15" t="s">
        <v>136</v>
      </c>
      <c r="J15" s="13" t="s">
        <v>20</v>
      </c>
    </row>
    <row r="16" spans="1:10" ht="20.25">
      <c r="A16" s="219" t="s">
        <v>137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spans="1:10" ht="18.75">
      <c r="A17" s="94">
        <v>1</v>
      </c>
      <c r="B17" s="95" t="s">
        <v>138</v>
      </c>
      <c r="C17" s="96" t="s">
        <v>139</v>
      </c>
      <c r="D17" s="97">
        <v>4811206001311</v>
      </c>
      <c r="E17" s="23">
        <v>7.65</v>
      </c>
      <c r="F17" s="98">
        <v>20</v>
      </c>
      <c r="G17" s="23">
        <f aca="true" t="shared" si="0" ref="G17:G24">E17*1.2</f>
        <v>9.18</v>
      </c>
      <c r="H17" s="23">
        <f aca="true" t="shared" si="1" ref="H17:H24">ROUND(E17*1.073,2)</f>
        <v>8.21</v>
      </c>
      <c r="I17" s="98">
        <v>20</v>
      </c>
      <c r="J17" s="99">
        <f aca="true" t="shared" si="2" ref="J17:J24">H17*1.2</f>
        <v>9.852</v>
      </c>
    </row>
    <row r="18" spans="1:10" ht="18.75">
      <c r="A18" s="94">
        <v>2</v>
      </c>
      <c r="B18" s="95" t="s">
        <v>140</v>
      </c>
      <c r="C18" s="96" t="s">
        <v>139</v>
      </c>
      <c r="D18" s="97"/>
      <c r="E18" s="23">
        <v>12.8</v>
      </c>
      <c r="F18" s="98">
        <v>20</v>
      </c>
      <c r="G18" s="23">
        <f t="shared" si="0"/>
        <v>15.36</v>
      </c>
      <c r="H18" s="23">
        <f t="shared" si="1"/>
        <v>13.73</v>
      </c>
      <c r="I18" s="98">
        <v>20</v>
      </c>
      <c r="J18" s="99">
        <f t="shared" si="2"/>
        <v>16.476</v>
      </c>
    </row>
    <row r="19" spans="1:10" ht="18.75">
      <c r="A19" s="94">
        <v>3</v>
      </c>
      <c r="B19" s="95" t="s">
        <v>141</v>
      </c>
      <c r="C19" s="96" t="s">
        <v>139</v>
      </c>
      <c r="D19" s="97"/>
      <c r="E19" s="23">
        <v>12.8</v>
      </c>
      <c r="F19" s="98">
        <v>20</v>
      </c>
      <c r="G19" s="23">
        <f t="shared" si="0"/>
        <v>15.36</v>
      </c>
      <c r="H19" s="23">
        <f t="shared" si="1"/>
        <v>13.73</v>
      </c>
      <c r="I19" s="98">
        <v>20</v>
      </c>
      <c r="J19" s="99">
        <f t="shared" si="2"/>
        <v>16.476</v>
      </c>
    </row>
    <row r="20" spans="1:10" ht="18.75">
      <c r="A20" s="94">
        <v>4</v>
      </c>
      <c r="B20" s="95" t="s">
        <v>142</v>
      </c>
      <c r="C20" s="96" t="s">
        <v>139</v>
      </c>
      <c r="D20" s="97"/>
      <c r="E20" s="23">
        <v>8.18</v>
      </c>
      <c r="F20" s="98">
        <v>20</v>
      </c>
      <c r="G20" s="23">
        <f t="shared" si="0"/>
        <v>9.815999999999999</v>
      </c>
      <c r="H20" s="23">
        <f t="shared" si="1"/>
        <v>8.78</v>
      </c>
      <c r="I20" s="98">
        <v>20</v>
      </c>
      <c r="J20" s="99">
        <f t="shared" si="2"/>
        <v>10.536</v>
      </c>
    </row>
    <row r="21" spans="1:10" ht="18.75">
      <c r="A21" s="94">
        <v>5</v>
      </c>
      <c r="B21" s="95" t="s">
        <v>143</v>
      </c>
      <c r="C21" s="96" t="s">
        <v>139</v>
      </c>
      <c r="D21" s="97"/>
      <c r="E21" s="23">
        <v>8</v>
      </c>
      <c r="F21" s="98">
        <v>20</v>
      </c>
      <c r="G21" s="23">
        <f t="shared" si="0"/>
        <v>9.6</v>
      </c>
      <c r="H21" s="23">
        <f t="shared" si="1"/>
        <v>8.58</v>
      </c>
      <c r="I21" s="98">
        <v>20</v>
      </c>
      <c r="J21" s="99">
        <f t="shared" si="2"/>
        <v>10.296</v>
      </c>
    </row>
    <row r="22" spans="1:10" s="39" customFormat="1" ht="18.75">
      <c r="A22" s="100">
        <v>6</v>
      </c>
      <c r="B22" s="101" t="s">
        <v>144</v>
      </c>
      <c r="C22" s="102" t="s">
        <v>139</v>
      </c>
      <c r="D22" s="103"/>
      <c r="E22" s="104">
        <v>3.4</v>
      </c>
      <c r="F22" s="105">
        <v>20</v>
      </c>
      <c r="G22" s="104">
        <f t="shared" si="0"/>
        <v>4.08</v>
      </c>
      <c r="H22" s="104">
        <f t="shared" si="1"/>
        <v>3.65</v>
      </c>
      <c r="I22" s="105">
        <v>20</v>
      </c>
      <c r="J22" s="106">
        <f t="shared" si="2"/>
        <v>4.38</v>
      </c>
    </row>
    <row r="23" spans="1:10" ht="18.75">
      <c r="A23" s="94">
        <v>7</v>
      </c>
      <c r="B23" s="95" t="s">
        <v>145</v>
      </c>
      <c r="C23" s="96" t="s">
        <v>139</v>
      </c>
      <c r="D23" s="97"/>
      <c r="E23" s="23">
        <v>6.59</v>
      </c>
      <c r="F23" s="98">
        <v>20</v>
      </c>
      <c r="G23" s="23">
        <f t="shared" si="0"/>
        <v>7.9079999999999995</v>
      </c>
      <c r="H23" s="23">
        <f t="shared" si="1"/>
        <v>7.07</v>
      </c>
      <c r="I23" s="98">
        <v>20</v>
      </c>
      <c r="J23" s="99">
        <f t="shared" si="2"/>
        <v>8.484</v>
      </c>
    </row>
    <row r="24" spans="1:10" ht="18.75">
      <c r="A24" s="94">
        <v>8</v>
      </c>
      <c r="B24" s="95" t="s">
        <v>146</v>
      </c>
      <c r="C24" s="96" t="s">
        <v>139</v>
      </c>
      <c r="D24" s="97"/>
      <c r="E24" s="23">
        <v>3.98</v>
      </c>
      <c r="F24" s="98">
        <v>20</v>
      </c>
      <c r="G24" s="23">
        <f t="shared" si="0"/>
        <v>4.776</v>
      </c>
      <c r="H24" s="23">
        <f t="shared" si="1"/>
        <v>4.27</v>
      </c>
      <c r="I24" s="98">
        <v>20</v>
      </c>
      <c r="J24" s="99">
        <f t="shared" si="2"/>
        <v>5.124</v>
      </c>
    </row>
    <row r="25" spans="1:10" ht="20.25">
      <c r="A25" s="219" t="s">
        <v>147</v>
      </c>
      <c r="B25" s="219"/>
      <c r="C25" s="219"/>
      <c r="D25" s="219"/>
      <c r="E25" s="219"/>
      <c r="F25" s="219"/>
      <c r="G25" s="219"/>
      <c r="H25" s="219"/>
      <c r="I25" s="219"/>
      <c r="J25" s="219"/>
    </row>
    <row r="26" spans="1:10" ht="18.75">
      <c r="A26" s="93">
        <v>1</v>
      </c>
      <c r="B26" s="107" t="s">
        <v>148</v>
      </c>
      <c r="C26" s="96" t="s">
        <v>139</v>
      </c>
      <c r="D26" s="108"/>
      <c r="E26" s="109">
        <v>7.65</v>
      </c>
      <c r="F26" s="110">
        <v>20</v>
      </c>
      <c r="G26" s="109">
        <f>E26*1.2</f>
        <v>9.18</v>
      </c>
      <c r="H26" s="109">
        <f>ROUND(E26*1.073,2)</f>
        <v>8.21</v>
      </c>
      <c r="I26" s="110">
        <v>20</v>
      </c>
      <c r="J26" s="111">
        <f>H26*1.2</f>
        <v>9.852</v>
      </c>
    </row>
    <row r="27" spans="1:10" ht="19.5">
      <c r="A27" s="220" t="s">
        <v>149</v>
      </c>
      <c r="B27" s="220"/>
      <c r="C27" s="220"/>
      <c r="D27" s="220"/>
      <c r="E27" s="220"/>
      <c r="F27" s="220"/>
      <c r="G27" s="220"/>
      <c r="H27" s="220"/>
      <c r="I27" s="220"/>
      <c r="J27" s="220"/>
    </row>
    <row r="28" spans="1:10" ht="18.75">
      <c r="A28" s="93">
        <v>1</v>
      </c>
      <c r="B28" s="107" t="s">
        <v>148</v>
      </c>
      <c r="C28" s="96" t="s">
        <v>150</v>
      </c>
      <c r="D28" s="108"/>
      <c r="E28" s="109">
        <v>5.73</v>
      </c>
      <c r="F28" s="110">
        <v>20</v>
      </c>
      <c r="G28" s="109">
        <f>E28*1.2</f>
        <v>6.876</v>
      </c>
      <c r="H28" s="109">
        <f>ROUND(E28*1.073,2)</f>
        <v>6.15</v>
      </c>
      <c r="I28" s="110">
        <v>20</v>
      </c>
      <c r="J28" s="111">
        <f>H28*1.2</f>
        <v>7.38</v>
      </c>
    </row>
    <row r="29" spans="1:10" ht="18.75">
      <c r="A29" s="93">
        <v>2</v>
      </c>
      <c r="B29" s="107" t="s">
        <v>151</v>
      </c>
      <c r="C29" s="96" t="s">
        <v>150</v>
      </c>
      <c r="D29" s="108"/>
      <c r="E29" s="109">
        <v>4.94</v>
      </c>
      <c r="F29" s="110">
        <v>20</v>
      </c>
      <c r="G29" s="109">
        <f>E29*1.2</f>
        <v>5.928</v>
      </c>
      <c r="H29" s="109">
        <f>ROUND(E29*1.073,2)</f>
        <v>5.3</v>
      </c>
      <c r="I29" s="110">
        <v>20</v>
      </c>
      <c r="J29" s="111">
        <f>H29*1.2</f>
        <v>6.359999999999999</v>
      </c>
    </row>
    <row r="30" spans="1:10" ht="20.25">
      <c r="A30" s="219" t="s">
        <v>152</v>
      </c>
      <c r="B30" s="219"/>
      <c r="C30" s="219"/>
      <c r="D30" s="219"/>
      <c r="E30" s="219"/>
      <c r="F30" s="219"/>
      <c r="G30" s="219"/>
      <c r="H30" s="219"/>
      <c r="I30" s="219"/>
      <c r="J30" s="219"/>
    </row>
    <row r="31" spans="1:10" ht="19.5">
      <c r="A31" s="112">
        <v>1</v>
      </c>
      <c r="B31" s="107" t="s">
        <v>142</v>
      </c>
      <c r="C31" s="22" t="s">
        <v>153</v>
      </c>
      <c r="D31" s="113"/>
      <c r="E31" s="109">
        <v>4.09</v>
      </c>
      <c r="F31" s="110">
        <v>20</v>
      </c>
      <c r="G31" s="109">
        <f>E31*1.2</f>
        <v>4.9079999999999995</v>
      </c>
      <c r="H31" s="109">
        <f>ROUND(E31*1.073,2)</f>
        <v>4.39</v>
      </c>
      <c r="I31" s="110">
        <v>20</v>
      </c>
      <c r="J31" s="111">
        <f>H31*1.2</f>
        <v>5.268</v>
      </c>
    </row>
    <row r="32" spans="1:10" ht="19.5">
      <c r="A32" s="112">
        <v>2</v>
      </c>
      <c r="B32" s="107" t="s">
        <v>154</v>
      </c>
      <c r="C32" s="22" t="s">
        <v>153</v>
      </c>
      <c r="D32" s="113"/>
      <c r="E32" s="109">
        <v>3.75</v>
      </c>
      <c r="F32" s="110">
        <v>20</v>
      </c>
      <c r="G32" s="109">
        <f>E32*1.2</f>
        <v>4.5</v>
      </c>
      <c r="H32" s="109">
        <f>ROUND(E32*1.073,2)</f>
        <v>4.02</v>
      </c>
      <c r="I32" s="110">
        <v>20</v>
      </c>
      <c r="J32" s="111">
        <f>H32*1.2</f>
        <v>4.823999999999999</v>
      </c>
    </row>
    <row r="33" spans="1:10" ht="19.5">
      <c r="A33" s="112">
        <v>3</v>
      </c>
      <c r="B33" s="107" t="s">
        <v>140</v>
      </c>
      <c r="C33" s="22" t="s">
        <v>153</v>
      </c>
      <c r="D33" s="113"/>
      <c r="E33" s="109">
        <v>5</v>
      </c>
      <c r="F33" s="110">
        <v>20</v>
      </c>
      <c r="G33" s="109">
        <f>E33*1.2</f>
        <v>6</v>
      </c>
      <c r="H33" s="109">
        <f>ROUND(E33*1.073,2)</f>
        <v>5.37</v>
      </c>
      <c r="I33" s="110">
        <v>20</v>
      </c>
      <c r="J33" s="111">
        <f>H33*1.2</f>
        <v>6.444</v>
      </c>
    </row>
    <row r="34" spans="1:10" ht="19.5">
      <c r="A34" s="112">
        <v>4</v>
      </c>
      <c r="B34" s="107" t="s">
        <v>155</v>
      </c>
      <c r="C34" s="22" t="s">
        <v>153</v>
      </c>
      <c r="D34" s="113"/>
      <c r="E34" s="109">
        <v>3.45</v>
      </c>
      <c r="F34" s="110">
        <v>20</v>
      </c>
      <c r="G34" s="109">
        <f>E34*1.2</f>
        <v>4.14</v>
      </c>
      <c r="H34" s="109">
        <f>ROUND(E34*1.073,2)</f>
        <v>3.7</v>
      </c>
      <c r="I34" s="110">
        <v>20</v>
      </c>
      <c r="J34" s="111">
        <f>H34*1.2</f>
        <v>4.44</v>
      </c>
    </row>
    <row r="35" spans="1:10" ht="20.25">
      <c r="A35" s="221" t="s">
        <v>156</v>
      </c>
      <c r="B35" s="221"/>
      <c r="C35" s="221"/>
      <c r="D35" s="221"/>
      <c r="E35" s="221"/>
      <c r="F35" s="221"/>
      <c r="G35" s="221"/>
      <c r="H35" s="221"/>
      <c r="I35" s="221"/>
      <c r="J35" s="221"/>
    </row>
    <row r="36" spans="1:10" s="47" customFormat="1" ht="18.75">
      <c r="A36" s="41">
        <v>1</v>
      </c>
      <c r="B36" s="16" t="s">
        <v>157</v>
      </c>
      <c r="C36" s="41" t="s">
        <v>139</v>
      </c>
      <c r="D36" s="114">
        <v>4811206001199</v>
      </c>
      <c r="E36" s="45">
        <v>3.6</v>
      </c>
      <c r="F36" s="41">
        <v>20</v>
      </c>
      <c r="G36" s="45">
        <f>E36*1.2</f>
        <v>4.32</v>
      </c>
      <c r="H36" s="45">
        <f>ROUND(E36*1.073,2)</f>
        <v>3.86</v>
      </c>
      <c r="I36" s="46">
        <v>20</v>
      </c>
      <c r="J36" s="45">
        <f>H36*1.2</f>
        <v>4.632</v>
      </c>
    </row>
    <row r="37" spans="1:10" ht="20.25">
      <c r="A37" s="221" t="s">
        <v>158</v>
      </c>
      <c r="B37" s="221"/>
      <c r="C37" s="221"/>
      <c r="D37" s="221"/>
      <c r="E37" s="221"/>
      <c r="F37" s="221"/>
      <c r="G37" s="221"/>
      <c r="H37" s="221"/>
      <c r="I37" s="221"/>
      <c r="J37" s="221"/>
    </row>
    <row r="38" spans="1:10" ht="18.75">
      <c r="A38" s="115">
        <v>1</v>
      </c>
      <c r="B38" s="116" t="s">
        <v>159</v>
      </c>
      <c r="C38" s="117" t="s">
        <v>139</v>
      </c>
      <c r="D38" s="118"/>
      <c r="E38" s="119">
        <v>3.6</v>
      </c>
      <c r="F38" s="117">
        <v>20</v>
      </c>
      <c r="G38" s="119">
        <f>E38*1.2</f>
        <v>4.32</v>
      </c>
      <c r="H38" s="45">
        <f>ROUND(E38*1.073,2)</f>
        <v>3.86</v>
      </c>
      <c r="I38" s="120">
        <v>20</v>
      </c>
      <c r="J38" s="121">
        <f>H38*1.2</f>
        <v>4.632</v>
      </c>
    </row>
    <row r="39" spans="1:10" ht="20.25">
      <c r="A39" s="222" t="s">
        <v>160</v>
      </c>
      <c r="B39" s="222"/>
      <c r="C39" s="222"/>
      <c r="D39" s="222"/>
      <c r="E39" s="222"/>
      <c r="F39" s="222"/>
      <c r="G39" s="222"/>
      <c r="H39" s="222"/>
      <c r="I39" s="222"/>
      <c r="J39" s="222"/>
    </row>
    <row r="40" spans="1:10" ht="19.5">
      <c r="A40" s="122">
        <v>1</v>
      </c>
      <c r="B40" s="116" t="s">
        <v>159</v>
      </c>
      <c r="C40" s="117" t="s">
        <v>150</v>
      </c>
      <c r="D40" s="118"/>
      <c r="E40" s="119">
        <v>2.7</v>
      </c>
      <c r="F40" s="117">
        <v>20</v>
      </c>
      <c r="G40" s="119">
        <f>E40*1.2</f>
        <v>3.24</v>
      </c>
      <c r="H40" s="45">
        <f>ROUND(E40*1.073,2)</f>
        <v>2.9</v>
      </c>
      <c r="I40" s="120">
        <v>20</v>
      </c>
      <c r="J40" s="121">
        <f>H40*1.2</f>
        <v>3.48</v>
      </c>
    </row>
    <row r="41" spans="1:10" ht="20.25">
      <c r="A41" s="222" t="s">
        <v>161</v>
      </c>
      <c r="B41" s="222"/>
      <c r="C41" s="222"/>
      <c r="D41" s="222"/>
      <c r="E41" s="222"/>
      <c r="F41" s="222"/>
      <c r="G41" s="222"/>
      <c r="H41" s="222"/>
      <c r="I41" s="222"/>
      <c r="J41" s="222"/>
    </row>
    <row r="42" spans="1:10" ht="19.5">
      <c r="A42" s="122">
        <v>1</v>
      </c>
      <c r="B42" s="116" t="s">
        <v>159</v>
      </c>
      <c r="C42" s="117" t="s">
        <v>162</v>
      </c>
      <c r="D42" s="118"/>
      <c r="E42" s="119">
        <v>1.8</v>
      </c>
      <c r="F42" s="117">
        <v>20</v>
      </c>
      <c r="G42" s="119">
        <f>E42*1.2</f>
        <v>2.16</v>
      </c>
      <c r="H42" s="45">
        <f>ROUND(E42*1.073,2)</f>
        <v>1.93</v>
      </c>
      <c r="I42" s="120">
        <v>20</v>
      </c>
      <c r="J42" s="121">
        <f>H42*1.2</f>
        <v>2.316</v>
      </c>
    </row>
    <row r="43" spans="1:10" ht="20.25">
      <c r="A43" s="219" t="s">
        <v>163</v>
      </c>
      <c r="B43" s="219"/>
      <c r="C43" s="219"/>
      <c r="D43" s="219"/>
      <c r="E43" s="219"/>
      <c r="F43" s="219"/>
      <c r="G43" s="219"/>
      <c r="H43" s="219"/>
      <c r="I43" s="219"/>
      <c r="J43" s="219"/>
    </row>
    <row r="44" spans="1:10" ht="18.75">
      <c r="A44" s="123">
        <v>1</v>
      </c>
      <c r="B44" s="124" t="s">
        <v>164</v>
      </c>
      <c r="C44" s="117" t="s">
        <v>139</v>
      </c>
      <c r="D44" s="118"/>
      <c r="E44" s="119">
        <v>5.82</v>
      </c>
      <c r="F44" s="117">
        <v>20</v>
      </c>
      <c r="G44" s="119">
        <f>E44*1.2</f>
        <v>6.984</v>
      </c>
      <c r="H44" s="119">
        <f>ROUND(E44*1.073,2)</f>
        <v>6.24</v>
      </c>
      <c r="I44" s="120">
        <v>20</v>
      </c>
      <c r="J44" s="121">
        <f>H44*1.2</f>
        <v>7.4879999999999995</v>
      </c>
    </row>
    <row r="45" spans="1:10" ht="18.75">
      <c r="A45" s="123">
        <v>2</v>
      </c>
      <c r="B45" s="124" t="s">
        <v>165</v>
      </c>
      <c r="C45" s="117" t="s">
        <v>139</v>
      </c>
      <c r="D45" s="118"/>
      <c r="E45" s="119">
        <v>6.55</v>
      </c>
      <c r="F45" s="117">
        <v>20</v>
      </c>
      <c r="G45" s="119">
        <f>E45*1.2</f>
        <v>7.859999999999999</v>
      </c>
      <c r="H45" s="119">
        <f>ROUND(E45*1.073,2)</f>
        <v>7.03</v>
      </c>
      <c r="I45" s="120">
        <v>20</v>
      </c>
      <c r="J45" s="121">
        <f>H45*1.2</f>
        <v>8.436</v>
      </c>
    </row>
    <row r="46" spans="1:10" ht="20.25">
      <c r="A46" s="219" t="s">
        <v>166</v>
      </c>
      <c r="B46" s="219"/>
      <c r="C46" s="219"/>
      <c r="D46" s="219"/>
      <c r="E46" s="219"/>
      <c r="F46" s="219"/>
      <c r="G46" s="219"/>
      <c r="H46" s="219"/>
      <c r="I46" s="219"/>
      <c r="J46" s="219"/>
    </row>
    <row r="47" spans="1:10" ht="18.75">
      <c r="A47" s="125">
        <v>1</v>
      </c>
      <c r="B47" s="126" t="s">
        <v>167</v>
      </c>
      <c r="C47" s="127" t="s">
        <v>139</v>
      </c>
      <c r="D47" s="128">
        <v>4811206001250</v>
      </c>
      <c r="E47" s="129">
        <v>1.5</v>
      </c>
      <c r="F47" s="130">
        <v>20</v>
      </c>
      <c r="G47" s="131">
        <f aca="true" t="shared" si="3" ref="G47:G55">E47*1.2</f>
        <v>1.7999999999999998</v>
      </c>
      <c r="H47" s="132">
        <f aca="true" t="shared" si="4" ref="H47:H55">ROUND(E47*1.073,2)</f>
        <v>1.61</v>
      </c>
      <c r="I47" s="98">
        <v>20</v>
      </c>
      <c r="J47" s="133">
        <f aca="true" t="shared" si="5" ref="J47:J55">H47*1.2</f>
        <v>1.932</v>
      </c>
    </row>
    <row r="48" spans="1:10" ht="18.75">
      <c r="A48" s="125">
        <v>2</v>
      </c>
      <c r="B48" s="126" t="s">
        <v>168</v>
      </c>
      <c r="C48" s="127" t="s">
        <v>139</v>
      </c>
      <c r="D48" s="128"/>
      <c r="E48" s="129">
        <v>2.6</v>
      </c>
      <c r="F48" s="130">
        <v>20</v>
      </c>
      <c r="G48" s="131">
        <f t="shared" si="3"/>
        <v>3.12</v>
      </c>
      <c r="H48" s="132">
        <f t="shared" si="4"/>
        <v>2.79</v>
      </c>
      <c r="I48" s="98">
        <v>20</v>
      </c>
      <c r="J48" s="133">
        <f t="shared" si="5"/>
        <v>3.348</v>
      </c>
    </row>
    <row r="49" spans="1:10" ht="18.75">
      <c r="A49" s="125">
        <v>3</v>
      </c>
      <c r="B49" s="134" t="s">
        <v>169</v>
      </c>
      <c r="C49" s="127" t="s">
        <v>139</v>
      </c>
      <c r="D49" s="127"/>
      <c r="E49" s="135">
        <v>1.35</v>
      </c>
      <c r="F49" s="130">
        <v>20</v>
      </c>
      <c r="G49" s="131">
        <f t="shared" si="3"/>
        <v>1.62</v>
      </c>
      <c r="H49" s="132">
        <f t="shared" si="4"/>
        <v>1.45</v>
      </c>
      <c r="I49" s="98">
        <v>20</v>
      </c>
      <c r="J49" s="133">
        <f t="shared" si="5"/>
        <v>1.74</v>
      </c>
    </row>
    <row r="50" spans="1:10" ht="18.75">
      <c r="A50" s="125">
        <v>4</v>
      </c>
      <c r="B50" s="134" t="s">
        <v>170</v>
      </c>
      <c r="C50" s="127" t="s">
        <v>139</v>
      </c>
      <c r="D50" s="136">
        <v>4811206001267</v>
      </c>
      <c r="E50" s="135">
        <v>1.87</v>
      </c>
      <c r="F50" s="130">
        <v>20</v>
      </c>
      <c r="G50" s="131">
        <f t="shared" si="3"/>
        <v>2.244</v>
      </c>
      <c r="H50" s="132">
        <f t="shared" si="4"/>
        <v>2.01</v>
      </c>
      <c r="I50" s="98">
        <v>20</v>
      </c>
      <c r="J50" s="133">
        <f t="shared" si="5"/>
        <v>2.4119999999999995</v>
      </c>
    </row>
    <row r="51" spans="1:10" ht="18.75">
      <c r="A51" s="125">
        <v>5</v>
      </c>
      <c r="B51" s="134" t="s">
        <v>171</v>
      </c>
      <c r="C51" s="127" t="s">
        <v>139</v>
      </c>
      <c r="D51" s="136"/>
      <c r="E51" s="135">
        <v>1.65</v>
      </c>
      <c r="F51" s="130">
        <v>20</v>
      </c>
      <c r="G51" s="131">
        <f t="shared" si="3"/>
        <v>1.9799999999999998</v>
      </c>
      <c r="H51" s="132">
        <f t="shared" si="4"/>
        <v>1.77</v>
      </c>
      <c r="I51" s="98">
        <v>20</v>
      </c>
      <c r="J51" s="133">
        <f t="shared" si="5"/>
        <v>2.124</v>
      </c>
    </row>
    <row r="52" spans="1:10" ht="18.75">
      <c r="A52" s="125">
        <v>6</v>
      </c>
      <c r="B52" s="134" t="s">
        <v>172</v>
      </c>
      <c r="C52" s="127" t="s">
        <v>139</v>
      </c>
      <c r="D52" s="137">
        <v>4811206001212</v>
      </c>
      <c r="E52" s="135">
        <v>1.57</v>
      </c>
      <c r="F52" s="130">
        <v>20</v>
      </c>
      <c r="G52" s="131">
        <f t="shared" si="3"/>
        <v>1.884</v>
      </c>
      <c r="H52" s="138">
        <f t="shared" si="4"/>
        <v>1.68</v>
      </c>
      <c r="I52" s="98">
        <v>20</v>
      </c>
      <c r="J52" s="133">
        <f t="shared" si="5"/>
        <v>2.016</v>
      </c>
    </row>
    <row r="53" spans="1:10" ht="18.75">
      <c r="A53" s="125">
        <v>7</v>
      </c>
      <c r="B53" s="134" t="s">
        <v>173</v>
      </c>
      <c r="C53" s="127" t="s">
        <v>139</v>
      </c>
      <c r="D53" s="137"/>
      <c r="E53" s="135">
        <v>1.35</v>
      </c>
      <c r="F53" s="130">
        <v>20</v>
      </c>
      <c r="G53" s="131">
        <f t="shared" si="3"/>
        <v>1.62</v>
      </c>
      <c r="H53" s="132">
        <f t="shared" si="4"/>
        <v>1.45</v>
      </c>
      <c r="I53" s="130">
        <v>20</v>
      </c>
      <c r="J53" s="133">
        <f t="shared" si="5"/>
        <v>1.74</v>
      </c>
    </row>
    <row r="54" spans="1:10" ht="18.75">
      <c r="A54" s="125">
        <v>8</v>
      </c>
      <c r="B54" s="134" t="s">
        <v>174</v>
      </c>
      <c r="C54" s="127" t="s">
        <v>139</v>
      </c>
      <c r="D54" s="137"/>
      <c r="E54" s="135">
        <v>8.72</v>
      </c>
      <c r="F54" s="130">
        <v>20</v>
      </c>
      <c r="G54" s="131">
        <f t="shared" si="3"/>
        <v>10.464</v>
      </c>
      <c r="H54" s="132">
        <f t="shared" si="4"/>
        <v>9.36</v>
      </c>
      <c r="I54" s="130">
        <v>20</v>
      </c>
      <c r="J54" s="133">
        <f t="shared" si="5"/>
        <v>11.232</v>
      </c>
    </row>
    <row r="55" spans="1:10" ht="18.75">
      <c r="A55" s="125">
        <v>9</v>
      </c>
      <c r="B55" s="134" t="s">
        <v>175</v>
      </c>
      <c r="C55" s="127" t="s">
        <v>139</v>
      </c>
      <c r="D55" s="137"/>
      <c r="E55" s="135">
        <v>2</v>
      </c>
      <c r="F55" s="130">
        <v>20</v>
      </c>
      <c r="G55" s="131">
        <f t="shared" si="3"/>
        <v>2.4</v>
      </c>
      <c r="H55" s="132">
        <f t="shared" si="4"/>
        <v>2.15</v>
      </c>
      <c r="I55" s="130">
        <v>20</v>
      </c>
      <c r="J55" s="133">
        <f t="shared" si="5"/>
        <v>2.5799999999999996</v>
      </c>
    </row>
    <row r="56" spans="1:10" ht="20.25">
      <c r="A56" s="219" t="s">
        <v>176</v>
      </c>
      <c r="B56" s="219"/>
      <c r="C56" s="219"/>
      <c r="D56" s="219"/>
      <c r="E56" s="219"/>
      <c r="F56" s="219"/>
      <c r="G56" s="219"/>
      <c r="H56" s="219"/>
      <c r="I56" s="219"/>
      <c r="J56" s="219"/>
    </row>
    <row r="57" spans="1:10" ht="18.75">
      <c r="A57" s="125">
        <v>1</v>
      </c>
      <c r="B57" s="134" t="s">
        <v>170</v>
      </c>
      <c r="C57" s="127" t="s">
        <v>139</v>
      </c>
      <c r="D57" s="137"/>
      <c r="E57" s="135">
        <v>1.87</v>
      </c>
      <c r="F57" s="130">
        <v>20</v>
      </c>
      <c r="G57" s="131">
        <f>E57*1.2</f>
        <v>2.244</v>
      </c>
      <c r="H57" s="132">
        <f>ROUND(E57*1.073,2)</f>
        <v>2.01</v>
      </c>
      <c r="I57" s="130">
        <v>20</v>
      </c>
      <c r="J57" s="133">
        <f>H57*1.2</f>
        <v>2.4119999999999995</v>
      </c>
    </row>
    <row r="58" spans="1:10" ht="20.25">
      <c r="A58" s="219" t="s">
        <v>177</v>
      </c>
      <c r="B58" s="219"/>
      <c r="C58" s="219"/>
      <c r="D58" s="219"/>
      <c r="E58" s="219"/>
      <c r="F58" s="219"/>
      <c r="G58" s="219"/>
      <c r="H58" s="219"/>
      <c r="I58" s="219"/>
      <c r="J58" s="219"/>
    </row>
    <row r="59" spans="1:10" ht="18.75">
      <c r="A59" s="125">
        <v>1</v>
      </c>
      <c r="B59" s="134" t="s">
        <v>178</v>
      </c>
      <c r="C59" s="127" t="s">
        <v>150</v>
      </c>
      <c r="D59" s="137"/>
      <c r="E59" s="135">
        <v>2.78</v>
      </c>
      <c r="F59" s="130">
        <v>20</v>
      </c>
      <c r="G59" s="131">
        <f>E59*1.2</f>
        <v>3.336</v>
      </c>
      <c r="H59" s="132">
        <f>ROUND(E59*1.073,2)</f>
        <v>2.98</v>
      </c>
      <c r="I59" s="130">
        <v>20</v>
      </c>
      <c r="J59" s="133">
        <f>H59*1.2</f>
        <v>3.576</v>
      </c>
    </row>
    <row r="60" spans="1:10" ht="18.75">
      <c r="A60" s="125">
        <v>2</v>
      </c>
      <c r="B60" s="134" t="s">
        <v>170</v>
      </c>
      <c r="C60" s="127" t="s">
        <v>150</v>
      </c>
      <c r="D60" s="137"/>
      <c r="E60" s="135">
        <v>1.4</v>
      </c>
      <c r="F60" s="130">
        <v>20</v>
      </c>
      <c r="G60" s="131">
        <f>E60*1.2</f>
        <v>1.68</v>
      </c>
      <c r="H60" s="132">
        <f>ROUND(E60*1.073,2)</f>
        <v>1.5</v>
      </c>
      <c r="I60" s="130">
        <v>20</v>
      </c>
      <c r="J60" s="133">
        <f>H60*1.2</f>
        <v>1.7999999999999998</v>
      </c>
    </row>
    <row r="61" spans="1:10" ht="18.75">
      <c r="A61" s="125">
        <v>3</v>
      </c>
      <c r="B61" s="134" t="s">
        <v>167</v>
      </c>
      <c r="C61" s="127" t="s">
        <v>150</v>
      </c>
      <c r="D61" s="137"/>
      <c r="E61" s="135">
        <v>1.12</v>
      </c>
      <c r="F61" s="130">
        <v>20</v>
      </c>
      <c r="G61" s="131">
        <f>E61*1.2</f>
        <v>1.344</v>
      </c>
      <c r="H61" s="132">
        <f>ROUND(E61*1.073,2)</f>
        <v>1.2</v>
      </c>
      <c r="I61" s="130">
        <v>20</v>
      </c>
      <c r="J61" s="133">
        <f>H61*1.2</f>
        <v>1.44</v>
      </c>
    </row>
    <row r="62" spans="1:10" ht="18.75">
      <c r="A62" s="125">
        <v>4</v>
      </c>
      <c r="B62" s="134" t="s">
        <v>174</v>
      </c>
      <c r="C62" s="127" t="s">
        <v>150</v>
      </c>
      <c r="D62" s="137"/>
      <c r="E62" s="135">
        <v>6.54</v>
      </c>
      <c r="F62" s="130">
        <v>20</v>
      </c>
      <c r="G62" s="131">
        <f>E62*1.2</f>
        <v>7.848</v>
      </c>
      <c r="H62" s="132">
        <f>ROUND(E62*1.073,2)</f>
        <v>7.02</v>
      </c>
      <c r="I62" s="130">
        <v>20</v>
      </c>
      <c r="J62" s="133">
        <f>H62*1.2</f>
        <v>8.424</v>
      </c>
    </row>
    <row r="63" spans="1:10" ht="20.25">
      <c r="A63" s="219" t="s">
        <v>179</v>
      </c>
      <c r="B63" s="219"/>
      <c r="C63" s="219"/>
      <c r="D63" s="219"/>
      <c r="E63" s="219"/>
      <c r="F63" s="219"/>
      <c r="G63" s="219"/>
      <c r="H63" s="219"/>
      <c r="I63" s="219"/>
      <c r="J63" s="219"/>
    </row>
    <row r="64" spans="1:10" ht="18.75">
      <c r="A64" s="125">
        <v>1</v>
      </c>
      <c r="B64" s="134" t="s">
        <v>175</v>
      </c>
      <c r="C64" s="127" t="s">
        <v>153</v>
      </c>
      <c r="D64" s="137"/>
      <c r="E64" s="135">
        <v>1</v>
      </c>
      <c r="F64" s="130">
        <v>20</v>
      </c>
      <c r="G64" s="131">
        <f>E64*1.2</f>
        <v>1.2</v>
      </c>
      <c r="H64" s="132">
        <f>ROUND(E64*1.073,2)</f>
        <v>1.07</v>
      </c>
      <c r="I64" s="130">
        <v>20</v>
      </c>
      <c r="J64" s="133">
        <f>H64*1.2</f>
        <v>1.284</v>
      </c>
    </row>
    <row r="65" spans="1:10" ht="18.75">
      <c r="A65" s="125">
        <v>2</v>
      </c>
      <c r="B65" s="134" t="s">
        <v>172</v>
      </c>
      <c r="C65" s="127" t="s">
        <v>153</v>
      </c>
      <c r="D65" s="137"/>
      <c r="E65" s="135">
        <v>0.78</v>
      </c>
      <c r="F65" s="130">
        <v>20</v>
      </c>
      <c r="G65" s="131">
        <f>E65*1.2</f>
        <v>0.9359999999999999</v>
      </c>
      <c r="H65" s="132">
        <f>ROUND(E65*1.073,2)</f>
        <v>0.84</v>
      </c>
      <c r="I65" s="130">
        <v>20</v>
      </c>
      <c r="J65" s="133">
        <f>H65*1.2</f>
        <v>1.008</v>
      </c>
    </row>
    <row r="66" spans="1:10" ht="18.75">
      <c r="A66" s="125">
        <v>3</v>
      </c>
      <c r="B66" s="134" t="s">
        <v>170</v>
      </c>
      <c r="C66" s="127" t="s">
        <v>153</v>
      </c>
      <c r="D66" s="137"/>
      <c r="E66" s="135">
        <v>0.93</v>
      </c>
      <c r="F66" s="130">
        <v>20</v>
      </c>
      <c r="G66" s="131">
        <f>E66*1.2</f>
        <v>1.116</v>
      </c>
      <c r="H66" s="132">
        <f>ROUND(E66*1.073,2)</f>
        <v>1</v>
      </c>
      <c r="I66" s="130">
        <v>20</v>
      </c>
      <c r="J66" s="133">
        <f>H66*1.2</f>
        <v>1.2</v>
      </c>
    </row>
    <row r="67" spans="1:10" ht="20.25">
      <c r="A67" s="222" t="s">
        <v>180</v>
      </c>
      <c r="B67" s="222"/>
      <c r="C67" s="222"/>
      <c r="D67" s="222"/>
      <c r="E67" s="222"/>
      <c r="F67" s="222"/>
      <c r="G67" s="222"/>
      <c r="H67" s="222"/>
      <c r="I67" s="222"/>
      <c r="J67" s="222"/>
    </row>
    <row r="68" spans="1:10" ht="18.75">
      <c r="A68" s="125">
        <v>1</v>
      </c>
      <c r="B68" s="134" t="s">
        <v>173</v>
      </c>
      <c r="C68" s="127" t="s">
        <v>153</v>
      </c>
      <c r="D68" s="137"/>
      <c r="E68" s="135">
        <v>1.69</v>
      </c>
      <c r="F68" s="130">
        <v>20</v>
      </c>
      <c r="G68" s="131">
        <f>E68*1.2</f>
        <v>2.028</v>
      </c>
      <c r="H68" s="132">
        <f>ROUND(E68*1.073,2)</f>
        <v>1.81</v>
      </c>
      <c r="I68" s="130">
        <v>20</v>
      </c>
      <c r="J68" s="133">
        <f>H68*1.2</f>
        <v>2.172</v>
      </c>
    </row>
    <row r="69" spans="1:10" ht="20.25">
      <c r="A69" s="219" t="s">
        <v>181</v>
      </c>
      <c r="B69" s="219"/>
      <c r="C69" s="219"/>
      <c r="D69" s="219"/>
      <c r="E69" s="219"/>
      <c r="F69" s="219"/>
      <c r="G69" s="219"/>
      <c r="H69" s="219"/>
      <c r="I69" s="219"/>
      <c r="J69" s="219"/>
    </row>
    <row r="70" spans="1:10" ht="37.5">
      <c r="A70" s="41">
        <v>1</v>
      </c>
      <c r="B70" s="139" t="s">
        <v>182</v>
      </c>
      <c r="C70" s="140" t="s">
        <v>139</v>
      </c>
      <c r="D70" s="141"/>
      <c r="E70" s="142">
        <v>8</v>
      </c>
      <c r="F70" s="143">
        <v>20</v>
      </c>
      <c r="G70" s="144">
        <f>E70*1.2</f>
        <v>9.6</v>
      </c>
      <c r="H70" s="145">
        <f>ROUND(E70*1.073,2)</f>
        <v>8.58</v>
      </c>
      <c r="I70" s="143">
        <v>20</v>
      </c>
      <c r="J70" s="146">
        <f>H70*1.2</f>
        <v>10.296</v>
      </c>
    </row>
    <row r="71" spans="1:10" ht="37.5">
      <c r="A71" s="41">
        <v>2</v>
      </c>
      <c r="B71" s="139" t="s">
        <v>183</v>
      </c>
      <c r="C71" s="140" t="s">
        <v>139</v>
      </c>
      <c r="D71" s="141"/>
      <c r="E71" s="142">
        <v>5.8</v>
      </c>
      <c r="F71" s="143">
        <v>20</v>
      </c>
      <c r="G71" s="144">
        <f>E71*1.2</f>
        <v>6.96</v>
      </c>
      <c r="H71" s="145">
        <f>ROUND(E71*1.073,2)</f>
        <v>6.22</v>
      </c>
      <c r="I71" s="143">
        <v>20</v>
      </c>
      <c r="J71" s="146">
        <f>H71*1.2</f>
        <v>7.4639999999999995</v>
      </c>
    </row>
    <row r="72" spans="1:10" ht="37.5">
      <c r="A72" s="41">
        <v>3</v>
      </c>
      <c r="B72" s="139" t="s">
        <v>184</v>
      </c>
      <c r="C72" s="140" t="s">
        <v>139</v>
      </c>
      <c r="D72" s="141"/>
      <c r="E72" s="142">
        <v>8.65</v>
      </c>
      <c r="F72" s="143">
        <v>20</v>
      </c>
      <c r="G72" s="144">
        <f>E72*1.2</f>
        <v>10.38</v>
      </c>
      <c r="H72" s="145">
        <f>ROUND(E72*1.073,2)</f>
        <v>9.28</v>
      </c>
      <c r="I72" s="143">
        <v>20</v>
      </c>
      <c r="J72" s="146">
        <f>H72*1.2</f>
        <v>11.136</v>
      </c>
    </row>
    <row r="73" spans="1:10" ht="20.25">
      <c r="A73" s="219" t="s">
        <v>185</v>
      </c>
      <c r="B73" s="219"/>
      <c r="C73" s="219"/>
      <c r="D73" s="219"/>
      <c r="E73" s="219"/>
      <c r="F73" s="219"/>
      <c r="G73" s="219"/>
      <c r="H73" s="219"/>
      <c r="I73" s="219"/>
      <c r="J73" s="219"/>
    </row>
    <row r="74" spans="1:10" ht="37.5">
      <c r="A74" s="112">
        <v>1</v>
      </c>
      <c r="B74" s="139" t="s">
        <v>186</v>
      </c>
      <c r="C74" s="140" t="s">
        <v>139</v>
      </c>
      <c r="D74" s="141"/>
      <c r="E74" s="142">
        <v>5.8</v>
      </c>
      <c r="F74" s="143">
        <v>20</v>
      </c>
      <c r="G74" s="144">
        <f>E74*1.2</f>
        <v>6.96</v>
      </c>
      <c r="H74" s="145">
        <f>ROUND(E74*1.073,2)</f>
        <v>6.22</v>
      </c>
      <c r="I74" s="143">
        <v>20</v>
      </c>
      <c r="J74" s="146">
        <f>H74*1.2</f>
        <v>7.4639999999999995</v>
      </c>
    </row>
    <row r="75" spans="1:10" ht="37.5">
      <c r="A75" s="112">
        <v>2</v>
      </c>
      <c r="B75" s="139" t="s">
        <v>187</v>
      </c>
      <c r="C75" s="140" t="s">
        <v>139</v>
      </c>
      <c r="D75" s="141"/>
      <c r="E75" s="142">
        <v>8</v>
      </c>
      <c r="F75" s="143">
        <v>20</v>
      </c>
      <c r="G75" s="144">
        <f>E75*1.2</f>
        <v>9.6</v>
      </c>
      <c r="H75" s="145">
        <f>ROUND(E75*1.073,2)</f>
        <v>8.58</v>
      </c>
      <c r="I75" s="143">
        <v>20</v>
      </c>
      <c r="J75" s="146">
        <f>H75*1.2</f>
        <v>10.296</v>
      </c>
    </row>
    <row r="76" spans="1:10" ht="19.5">
      <c r="A76" s="223" t="s">
        <v>188</v>
      </c>
      <c r="B76" s="223"/>
      <c r="C76" s="223"/>
      <c r="D76" s="223"/>
      <c r="E76" s="223"/>
      <c r="F76" s="223"/>
      <c r="G76" s="223"/>
      <c r="H76" s="223"/>
      <c r="I76" s="223"/>
      <c r="J76" s="223"/>
    </row>
    <row r="77" spans="1:10" ht="37.5">
      <c r="A77" s="112">
        <v>1</v>
      </c>
      <c r="B77" s="139" t="s">
        <v>189</v>
      </c>
      <c r="C77" s="140" t="s">
        <v>153</v>
      </c>
      <c r="D77" s="141"/>
      <c r="E77" s="142">
        <v>3.93</v>
      </c>
      <c r="F77" s="143">
        <v>20</v>
      </c>
      <c r="G77" s="144">
        <f>E77*1.2</f>
        <v>4.716</v>
      </c>
      <c r="H77" s="145">
        <f>ROUND(E77*1.073,2)</f>
        <v>4.22</v>
      </c>
      <c r="I77" s="143">
        <v>20</v>
      </c>
      <c r="J77" s="146">
        <f>H77*1.2</f>
        <v>5.063999999999999</v>
      </c>
    </row>
    <row r="78" spans="1:10" ht="20.25">
      <c r="A78" s="219" t="s">
        <v>190</v>
      </c>
      <c r="B78" s="219"/>
      <c r="C78" s="219"/>
      <c r="D78" s="219"/>
      <c r="E78" s="219"/>
      <c r="F78" s="219"/>
      <c r="G78" s="219"/>
      <c r="H78" s="219"/>
      <c r="I78" s="219"/>
      <c r="J78" s="219"/>
    </row>
    <row r="79" spans="1:10" ht="19.5">
      <c r="A79" s="112">
        <v>1</v>
      </c>
      <c r="B79" s="139" t="s">
        <v>191</v>
      </c>
      <c r="C79" s="140" t="s">
        <v>139</v>
      </c>
      <c r="D79" s="141"/>
      <c r="E79" s="142">
        <v>2.83</v>
      </c>
      <c r="F79" s="143">
        <v>20</v>
      </c>
      <c r="G79" s="144">
        <f>E79*1.2</f>
        <v>3.396</v>
      </c>
      <c r="H79" s="145">
        <f>ROUND(E79*1.073,2)</f>
        <v>3.04</v>
      </c>
      <c r="I79" s="143">
        <v>20</v>
      </c>
      <c r="J79" s="146">
        <f>H79*1.2</f>
        <v>3.6479999999999997</v>
      </c>
    </row>
    <row r="80" spans="1:10" ht="37.5">
      <c r="A80" s="112">
        <v>2</v>
      </c>
      <c r="B80" s="139" t="s">
        <v>192</v>
      </c>
      <c r="C80" s="140" t="s">
        <v>139</v>
      </c>
      <c r="D80" s="141"/>
      <c r="E80" s="142">
        <v>3.27</v>
      </c>
      <c r="F80" s="143">
        <v>20</v>
      </c>
      <c r="G80" s="144">
        <f>E80*1.2</f>
        <v>3.924</v>
      </c>
      <c r="H80" s="145">
        <f>ROUND(E80*1.073,2)</f>
        <v>3.51</v>
      </c>
      <c r="I80" s="143">
        <v>20</v>
      </c>
      <c r="J80" s="146">
        <f>H80*1.2</f>
        <v>4.212</v>
      </c>
    </row>
    <row r="81" spans="1:10" ht="37.5">
      <c r="A81" s="112">
        <v>3</v>
      </c>
      <c r="B81" s="139" t="s">
        <v>193</v>
      </c>
      <c r="C81" s="140" t="s">
        <v>139</v>
      </c>
      <c r="D81" s="141"/>
      <c r="E81" s="142">
        <v>2.39</v>
      </c>
      <c r="F81" s="143">
        <v>20</v>
      </c>
      <c r="G81" s="144">
        <f>E81*1.2</f>
        <v>2.868</v>
      </c>
      <c r="H81" s="145">
        <f>ROUND(E81*1.073,2)</f>
        <v>2.56</v>
      </c>
      <c r="I81" s="143">
        <v>20</v>
      </c>
      <c r="J81" s="146">
        <f>H81*1.2</f>
        <v>3.072</v>
      </c>
    </row>
    <row r="82" spans="1:10" ht="20.25">
      <c r="A82" s="219" t="s">
        <v>194</v>
      </c>
      <c r="B82" s="219"/>
      <c r="C82" s="219"/>
      <c r="D82" s="219"/>
      <c r="E82" s="219"/>
      <c r="F82" s="219"/>
      <c r="G82" s="219"/>
      <c r="H82" s="219"/>
      <c r="I82" s="219"/>
      <c r="J82" s="219"/>
    </row>
    <row r="83" spans="1:10" ht="19.5">
      <c r="A83" s="112">
        <v>1</v>
      </c>
      <c r="B83" s="139" t="s">
        <v>191</v>
      </c>
      <c r="C83" s="140" t="s">
        <v>150</v>
      </c>
      <c r="D83" s="141"/>
      <c r="E83" s="142">
        <v>2.12</v>
      </c>
      <c r="F83" s="143">
        <v>20</v>
      </c>
      <c r="G83" s="144">
        <f>E83*1.2</f>
        <v>2.544</v>
      </c>
      <c r="H83" s="145">
        <f>ROUND(E83*1.073,2)</f>
        <v>2.27</v>
      </c>
      <c r="I83" s="143">
        <v>20</v>
      </c>
      <c r="J83" s="146">
        <f>H83*1.2</f>
        <v>2.7239999999999998</v>
      </c>
    </row>
    <row r="84" spans="1:10" ht="37.5">
      <c r="A84" s="112">
        <v>2</v>
      </c>
      <c r="B84" s="139" t="s">
        <v>193</v>
      </c>
      <c r="C84" s="140" t="s">
        <v>150</v>
      </c>
      <c r="D84" s="141"/>
      <c r="E84" s="142">
        <v>1.79</v>
      </c>
      <c r="F84" s="143">
        <v>20</v>
      </c>
      <c r="G84" s="144">
        <f>E84*1.2</f>
        <v>2.148</v>
      </c>
      <c r="H84" s="145">
        <f>ROUND(E84*1.073,2)</f>
        <v>1.92</v>
      </c>
      <c r="I84" s="143">
        <v>20</v>
      </c>
      <c r="J84" s="146">
        <f>H84*1.2</f>
        <v>2.304</v>
      </c>
    </row>
    <row r="85" spans="1:10" ht="20.25">
      <c r="A85" s="219" t="s">
        <v>195</v>
      </c>
      <c r="B85" s="219"/>
      <c r="C85" s="219"/>
      <c r="D85" s="219"/>
      <c r="E85" s="219"/>
      <c r="F85" s="219"/>
      <c r="G85" s="219"/>
      <c r="H85" s="219"/>
      <c r="I85" s="219"/>
      <c r="J85" s="219"/>
    </row>
    <row r="86" spans="1:10" ht="19.5">
      <c r="A86" s="112">
        <v>1</v>
      </c>
      <c r="B86" s="139" t="s">
        <v>196</v>
      </c>
      <c r="C86" s="140" t="s">
        <v>139</v>
      </c>
      <c r="D86" s="141"/>
      <c r="E86" s="142">
        <v>3.9</v>
      </c>
      <c r="F86" s="143">
        <v>20</v>
      </c>
      <c r="G86" s="144">
        <f>E86*1.2</f>
        <v>4.68</v>
      </c>
      <c r="H86" s="145">
        <f>ROUND(E86*1.073,2)</f>
        <v>4.18</v>
      </c>
      <c r="I86" s="143">
        <v>20</v>
      </c>
      <c r="J86" s="146">
        <f>H86*1.2</f>
        <v>5.015999999999999</v>
      </c>
    </row>
    <row r="87" spans="1:10" ht="20.25">
      <c r="A87" s="219" t="s">
        <v>197</v>
      </c>
      <c r="B87" s="219"/>
      <c r="C87" s="219"/>
      <c r="D87" s="219"/>
      <c r="E87" s="219"/>
      <c r="F87" s="219"/>
      <c r="G87" s="219"/>
      <c r="H87" s="219"/>
      <c r="I87" s="219"/>
      <c r="J87" s="219"/>
    </row>
    <row r="88" spans="1:10" ht="37.5">
      <c r="A88" s="147">
        <v>1</v>
      </c>
      <c r="B88" s="148" t="s">
        <v>198</v>
      </c>
      <c r="C88" s="149" t="s">
        <v>139</v>
      </c>
      <c r="D88" s="150">
        <f>D87</f>
        <v>0</v>
      </c>
      <c r="E88" s="41">
        <v>2.93</v>
      </c>
      <c r="F88" s="151">
        <v>20</v>
      </c>
      <c r="G88" s="152">
        <f aca="true" t="shared" si="6" ref="G88:G96">E88*1.2</f>
        <v>3.516</v>
      </c>
      <c r="H88" s="153">
        <f aca="true" t="shared" si="7" ref="H88:H96">ROUND(E88*1.073,2)</f>
        <v>3.14</v>
      </c>
      <c r="I88" s="154">
        <v>20</v>
      </c>
      <c r="J88" s="152">
        <f aca="true" t="shared" si="8" ref="J88:J96">H88*1.2</f>
        <v>3.768</v>
      </c>
    </row>
    <row r="89" spans="1:10" ht="37.5">
      <c r="A89" s="155">
        <v>2</v>
      </c>
      <c r="B89" s="156" t="s">
        <v>199</v>
      </c>
      <c r="C89" s="157" t="s">
        <v>139</v>
      </c>
      <c r="D89" s="158">
        <f>D88</f>
        <v>0</v>
      </c>
      <c r="E89" s="45">
        <v>2.9</v>
      </c>
      <c r="F89" s="159">
        <v>20</v>
      </c>
      <c r="G89" s="146">
        <f t="shared" si="6"/>
        <v>3.48</v>
      </c>
      <c r="H89" s="142">
        <f t="shared" si="7"/>
        <v>3.11</v>
      </c>
      <c r="I89" s="143">
        <v>20</v>
      </c>
      <c r="J89" s="146">
        <f t="shared" si="8"/>
        <v>3.7319999999999998</v>
      </c>
    </row>
    <row r="90" spans="1:10" ht="38.25" customHeight="1">
      <c r="A90" s="140">
        <v>3</v>
      </c>
      <c r="B90" s="156" t="s">
        <v>200</v>
      </c>
      <c r="C90" s="157" t="s">
        <v>139</v>
      </c>
      <c r="D90" s="158"/>
      <c r="E90" s="45">
        <v>2.9</v>
      </c>
      <c r="F90" s="159">
        <v>20</v>
      </c>
      <c r="G90" s="146">
        <f t="shared" si="6"/>
        <v>3.48</v>
      </c>
      <c r="H90" s="142">
        <f t="shared" si="7"/>
        <v>3.11</v>
      </c>
      <c r="I90" s="143">
        <v>20</v>
      </c>
      <c r="J90" s="146">
        <f t="shared" si="8"/>
        <v>3.7319999999999998</v>
      </c>
    </row>
    <row r="91" spans="1:10" ht="27" customHeight="1">
      <c r="A91" s="140">
        <v>4</v>
      </c>
      <c r="B91" s="156" t="s">
        <v>201</v>
      </c>
      <c r="C91" s="157" t="s">
        <v>139</v>
      </c>
      <c r="D91" s="158"/>
      <c r="E91" s="45">
        <v>2.96</v>
      </c>
      <c r="F91" s="159">
        <v>20</v>
      </c>
      <c r="G91" s="146">
        <f t="shared" si="6"/>
        <v>3.552</v>
      </c>
      <c r="H91" s="142">
        <f t="shared" si="7"/>
        <v>3.18</v>
      </c>
      <c r="I91" s="143">
        <v>20</v>
      </c>
      <c r="J91" s="146">
        <f t="shared" si="8"/>
        <v>3.816</v>
      </c>
    </row>
    <row r="92" spans="1:10" ht="28.5" customHeight="1">
      <c r="A92" s="140">
        <v>5</v>
      </c>
      <c r="B92" s="156" t="s">
        <v>202</v>
      </c>
      <c r="C92" s="157" t="s">
        <v>139</v>
      </c>
      <c r="D92" s="158"/>
      <c r="E92" s="45">
        <v>2.36</v>
      </c>
      <c r="F92" s="159">
        <v>20</v>
      </c>
      <c r="G92" s="146">
        <f t="shared" si="6"/>
        <v>2.832</v>
      </c>
      <c r="H92" s="142">
        <f t="shared" si="7"/>
        <v>2.53</v>
      </c>
      <c r="I92" s="143">
        <v>20</v>
      </c>
      <c r="J92" s="146">
        <f t="shared" si="8"/>
        <v>3.0359999999999996</v>
      </c>
    </row>
    <row r="93" spans="1:10" ht="27" customHeight="1">
      <c r="A93" s="140">
        <v>6</v>
      </c>
      <c r="B93" s="160" t="s">
        <v>203</v>
      </c>
      <c r="C93" s="157" t="s">
        <v>139</v>
      </c>
      <c r="D93" s="161">
        <v>4811206001175</v>
      </c>
      <c r="E93" s="45">
        <v>4.05</v>
      </c>
      <c r="F93" s="159">
        <v>20</v>
      </c>
      <c r="G93" s="146">
        <f t="shared" si="6"/>
        <v>4.859999999999999</v>
      </c>
      <c r="H93" s="142">
        <f t="shared" si="7"/>
        <v>4.35</v>
      </c>
      <c r="I93" s="143">
        <v>20</v>
      </c>
      <c r="J93" s="146">
        <f t="shared" si="8"/>
        <v>5.22</v>
      </c>
    </row>
    <row r="94" spans="1:10" ht="37.5">
      <c r="A94" s="140">
        <v>7</v>
      </c>
      <c r="B94" s="162" t="s">
        <v>204</v>
      </c>
      <c r="C94" s="157" t="s">
        <v>139</v>
      </c>
      <c r="D94" s="161">
        <v>4811206001113</v>
      </c>
      <c r="E94" s="45">
        <v>3.85</v>
      </c>
      <c r="F94" s="159">
        <v>20</v>
      </c>
      <c r="G94" s="146">
        <f t="shared" si="6"/>
        <v>4.62</v>
      </c>
      <c r="H94" s="142">
        <f t="shared" si="7"/>
        <v>4.13</v>
      </c>
      <c r="I94" s="143">
        <v>20</v>
      </c>
      <c r="J94" s="146">
        <f t="shared" si="8"/>
        <v>4.9559999999999995</v>
      </c>
    </row>
    <row r="95" spans="1:10" ht="30.75" customHeight="1">
      <c r="A95" s="140">
        <v>8</v>
      </c>
      <c r="B95" s="163" t="s">
        <v>205</v>
      </c>
      <c r="C95" s="157" t="s">
        <v>139</v>
      </c>
      <c r="D95" s="158" t="e">
        <f>#REF!</f>
        <v>#REF!</v>
      </c>
      <c r="E95" s="45">
        <v>3.5</v>
      </c>
      <c r="F95" s="159">
        <v>20</v>
      </c>
      <c r="G95" s="146">
        <f t="shared" si="6"/>
        <v>4.2</v>
      </c>
      <c r="H95" s="142">
        <f t="shared" si="7"/>
        <v>3.76</v>
      </c>
      <c r="I95" s="143">
        <v>20</v>
      </c>
      <c r="J95" s="146">
        <f t="shared" si="8"/>
        <v>4.512</v>
      </c>
    </row>
    <row r="96" spans="1:10" ht="33" customHeight="1">
      <c r="A96" s="140">
        <v>9</v>
      </c>
      <c r="B96" s="164" t="s">
        <v>206</v>
      </c>
      <c r="C96" s="157" t="s">
        <v>139</v>
      </c>
      <c r="D96" s="158"/>
      <c r="E96" s="45">
        <v>3.3</v>
      </c>
      <c r="F96" s="159">
        <v>20</v>
      </c>
      <c r="G96" s="146">
        <f t="shared" si="6"/>
        <v>3.9599999999999995</v>
      </c>
      <c r="H96" s="142">
        <f t="shared" si="7"/>
        <v>3.54</v>
      </c>
      <c r="I96" s="143">
        <v>20</v>
      </c>
      <c r="J96" s="146">
        <f t="shared" si="8"/>
        <v>4.248</v>
      </c>
    </row>
    <row r="97" spans="1:10" ht="20.25">
      <c r="A97" s="219" t="s">
        <v>207</v>
      </c>
      <c r="B97" s="219"/>
      <c r="C97" s="219"/>
      <c r="D97" s="219"/>
      <c r="E97" s="219"/>
      <c r="F97" s="219"/>
      <c r="G97" s="219"/>
      <c r="H97" s="219"/>
      <c r="I97" s="219"/>
      <c r="J97" s="219"/>
    </row>
    <row r="98" spans="1:10" ht="18.75">
      <c r="A98" s="140">
        <v>1</v>
      </c>
      <c r="B98" s="164" t="s">
        <v>206</v>
      </c>
      <c r="C98" s="157" t="s">
        <v>150</v>
      </c>
      <c r="D98" s="158"/>
      <c r="E98" s="45">
        <v>2.47</v>
      </c>
      <c r="F98" s="159">
        <v>20</v>
      </c>
      <c r="G98" s="146">
        <f aca="true" t="shared" si="9" ref="G98:G111">E98*1.2</f>
        <v>2.964</v>
      </c>
      <c r="H98" s="142">
        <f aca="true" t="shared" si="10" ref="H98:H111">ROUND(E98*1.073,2)</f>
        <v>2.65</v>
      </c>
      <c r="I98" s="143">
        <v>20</v>
      </c>
      <c r="J98" s="146">
        <f aca="true" t="shared" si="11" ref="J98:J111">H98*1.2</f>
        <v>3.1799999999999997</v>
      </c>
    </row>
    <row r="99" spans="1:10" ht="37.5">
      <c r="A99" s="140">
        <v>2</v>
      </c>
      <c r="B99" s="156" t="s">
        <v>199</v>
      </c>
      <c r="C99" s="157" t="s">
        <v>150</v>
      </c>
      <c r="D99" s="158"/>
      <c r="E99" s="45">
        <v>2.17</v>
      </c>
      <c r="F99" s="159">
        <v>20</v>
      </c>
      <c r="G99" s="146">
        <f t="shared" si="9"/>
        <v>2.6039999999999996</v>
      </c>
      <c r="H99" s="142">
        <f t="shared" si="10"/>
        <v>2.33</v>
      </c>
      <c r="I99" s="143">
        <v>20</v>
      </c>
      <c r="J99" s="146">
        <f t="shared" si="11"/>
        <v>2.796</v>
      </c>
    </row>
    <row r="100" spans="1:10" ht="37.5">
      <c r="A100" s="140">
        <v>3</v>
      </c>
      <c r="B100" s="162" t="s">
        <v>204</v>
      </c>
      <c r="C100" s="157" t="s">
        <v>150</v>
      </c>
      <c r="D100" s="158"/>
      <c r="E100" s="45">
        <v>2.88</v>
      </c>
      <c r="F100" s="159">
        <v>20</v>
      </c>
      <c r="G100" s="146">
        <f t="shared" si="9"/>
        <v>3.456</v>
      </c>
      <c r="H100" s="142">
        <f t="shared" si="10"/>
        <v>3.09</v>
      </c>
      <c r="I100" s="143">
        <v>20</v>
      </c>
      <c r="J100" s="146">
        <f t="shared" si="11"/>
        <v>3.7079999999999997</v>
      </c>
    </row>
    <row r="101" spans="1:10" ht="18.75">
      <c r="A101" s="140">
        <v>4</v>
      </c>
      <c r="B101" s="156" t="s">
        <v>208</v>
      </c>
      <c r="C101" s="157" t="s">
        <v>150</v>
      </c>
      <c r="D101" s="158"/>
      <c r="E101" s="45">
        <v>2.22</v>
      </c>
      <c r="F101" s="159">
        <v>20</v>
      </c>
      <c r="G101" s="146">
        <f t="shared" si="9"/>
        <v>2.664</v>
      </c>
      <c r="H101" s="142">
        <f t="shared" si="10"/>
        <v>2.38</v>
      </c>
      <c r="I101" s="143">
        <v>20</v>
      </c>
      <c r="J101" s="146">
        <f t="shared" si="11"/>
        <v>2.856</v>
      </c>
    </row>
    <row r="102" spans="1:10" ht="33" customHeight="1">
      <c r="A102" s="140">
        <v>5</v>
      </c>
      <c r="B102" s="148" t="s">
        <v>198</v>
      </c>
      <c r="C102" s="157" t="s">
        <v>150</v>
      </c>
      <c r="D102" s="158"/>
      <c r="E102" s="45">
        <v>2.19</v>
      </c>
      <c r="F102" s="159">
        <v>20</v>
      </c>
      <c r="G102" s="146">
        <f t="shared" si="9"/>
        <v>2.6279999999999997</v>
      </c>
      <c r="H102" s="142">
        <f t="shared" si="10"/>
        <v>2.35</v>
      </c>
      <c r="I102" s="143">
        <v>20</v>
      </c>
      <c r="J102" s="146">
        <f t="shared" si="11"/>
        <v>2.82</v>
      </c>
    </row>
    <row r="103" spans="1:10" ht="36" customHeight="1">
      <c r="A103" s="140">
        <v>6</v>
      </c>
      <c r="B103" s="156" t="s">
        <v>209</v>
      </c>
      <c r="C103" s="157" t="s">
        <v>210</v>
      </c>
      <c r="D103" s="158"/>
      <c r="E103" s="45">
        <v>1.77</v>
      </c>
      <c r="F103" s="159">
        <v>20</v>
      </c>
      <c r="G103" s="146">
        <f t="shared" si="9"/>
        <v>2.124</v>
      </c>
      <c r="H103" s="142">
        <f t="shared" si="10"/>
        <v>1.9</v>
      </c>
      <c r="I103" s="143">
        <v>20</v>
      </c>
      <c r="J103" s="146">
        <f t="shared" si="11"/>
        <v>2.28</v>
      </c>
    </row>
    <row r="104" spans="1:10" ht="18.75">
      <c r="A104" s="165">
        <v>7</v>
      </c>
      <c r="B104" s="166" t="s">
        <v>211</v>
      </c>
      <c r="C104" s="167" t="s">
        <v>150</v>
      </c>
      <c r="D104" s="168"/>
      <c r="E104" s="65">
        <v>1.63</v>
      </c>
      <c r="F104" s="169">
        <v>20</v>
      </c>
      <c r="G104" s="170">
        <f t="shared" si="9"/>
        <v>1.9559999999999997</v>
      </c>
      <c r="H104" s="171">
        <f t="shared" si="10"/>
        <v>1.75</v>
      </c>
      <c r="I104" s="172">
        <v>20</v>
      </c>
      <c r="J104" s="170">
        <f t="shared" si="11"/>
        <v>2.1</v>
      </c>
    </row>
    <row r="105" spans="1:10" ht="34.5" customHeight="1">
      <c r="A105" s="165">
        <v>8</v>
      </c>
      <c r="B105" s="166" t="s">
        <v>212</v>
      </c>
      <c r="C105" s="167" t="s">
        <v>150</v>
      </c>
      <c r="D105" s="168"/>
      <c r="E105" s="65">
        <v>1.72</v>
      </c>
      <c r="F105" s="169">
        <v>20</v>
      </c>
      <c r="G105" s="170">
        <f t="shared" si="9"/>
        <v>2.064</v>
      </c>
      <c r="H105" s="171">
        <f t="shared" si="10"/>
        <v>1.85</v>
      </c>
      <c r="I105" s="172">
        <v>20</v>
      </c>
      <c r="J105" s="170">
        <f t="shared" si="11"/>
        <v>2.22</v>
      </c>
    </row>
    <row r="106" spans="1:10" ht="34.5" customHeight="1">
      <c r="A106" s="165">
        <v>9</v>
      </c>
      <c r="B106" s="166" t="s">
        <v>213</v>
      </c>
      <c r="C106" s="167" t="s">
        <v>150</v>
      </c>
      <c r="D106" s="168"/>
      <c r="E106" s="65">
        <v>3.05</v>
      </c>
      <c r="F106" s="169">
        <v>20</v>
      </c>
      <c r="G106" s="170">
        <f t="shared" si="9"/>
        <v>3.6599999999999997</v>
      </c>
      <c r="H106" s="171">
        <f t="shared" si="10"/>
        <v>3.27</v>
      </c>
      <c r="I106" s="172">
        <v>20</v>
      </c>
      <c r="J106" s="170">
        <f t="shared" si="11"/>
        <v>3.924</v>
      </c>
    </row>
    <row r="107" spans="1:10" ht="36" customHeight="1">
      <c r="A107" s="165">
        <v>10</v>
      </c>
      <c r="B107" s="166" t="s">
        <v>214</v>
      </c>
      <c r="C107" s="167" t="s">
        <v>150</v>
      </c>
      <c r="D107" s="168"/>
      <c r="E107" s="65">
        <v>2.66</v>
      </c>
      <c r="F107" s="169">
        <v>20</v>
      </c>
      <c r="G107" s="170">
        <f t="shared" si="9"/>
        <v>3.192</v>
      </c>
      <c r="H107" s="171">
        <f t="shared" si="10"/>
        <v>2.85</v>
      </c>
      <c r="I107" s="172">
        <v>20</v>
      </c>
      <c r="J107" s="170">
        <f t="shared" si="11"/>
        <v>3.42</v>
      </c>
    </row>
    <row r="108" spans="1:10" ht="18.75">
      <c r="A108" s="165">
        <v>11</v>
      </c>
      <c r="B108" s="166" t="s">
        <v>215</v>
      </c>
      <c r="C108" s="167" t="s">
        <v>150</v>
      </c>
      <c r="D108" s="168"/>
      <c r="E108" s="65">
        <v>1.77</v>
      </c>
      <c r="F108" s="169">
        <v>20</v>
      </c>
      <c r="G108" s="170">
        <f t="shared" si="9"/>
        <v>2.124</v>
      </c>
      <c r="H108" s="171">
        <f t="shared" si="10"/>
        <v>1.9</v>
      </c>
      <c r="I108" s="172">
        <v>20</v>
      </c>
      <c r="J108" s="170">
        <f t="shared" si="11"/>
        <v>2.28</v>
      </c>
    </row>
    <row r="109" spans="1:10" ht="37.5">
      <c r="A109" s="140">
        <v>12</v>
      </c>
      <c r="B109" s="156" t="s">
        <v>216</v>
      </c>
      <c r="C109" s="157" t="s">
        <v>150</v>
      </c>
      <c r="D109" s="158"/>
      <c r="E109" s="45">
        <v>2</v>
      </c>
      <c r="F109" s="159">
        <v>20</v>
      </c>
      <c r="G109" s="146">
        <f t="shared" si="9"/>
        <v>2.4</v>
      </c>
      <c r="H109" s="142">
        <f t="shared" si="10"/>
        <v>2.15</v>
      </c>
      <c r="I109" s="143">
        <v>20</v>
      </c>
      <c r="J109" s="146">
        <f t="shared" si="11"/>
        <v>2.5799999999999996</v>
      </c>
    </row>
    <row r="110" spans="1:10" ht="40.5" customHeight="1">
      <c r="A110" s="140">
        <v>13</v>
      </c>
      <c r="B110" s="156" t="s">
        <v>217</v>
      </c>
      <c r="C110" s="157" t="s">
        <v>150</v>
      </c>
      <c r="D110" s="158"/>
      <c r="E110" s="45">
        <v>2.5</v>
      </c>
      <c r="F110" s="159">
        <v>20</v>
      </c>
      <c r="G110" s="146">
        <f t="shared" si="9"/>
        <v>3</v>
      </c>
      <c r="H110" s="142">
        <f t="shared" si="10"/>
        <v>2.68</v>
      </c>
      <c r="I110" s="143">
        <v>20</v>
      </c>
      <c r="J110" s="146">
        <f t="shared" si="11"/>
        <v>3.216</v>
      </c>
    </row>
    <row r="111" spans="1:10" ht="33" customHeight="1">
      <c r="A111" s="140">
        <v>14</v>
      </c>
      <c r="B111" s="156" t="s">
        <v>218</v>
      </c>
      <c r="C111" s="157" t="s">
        <v>150</v>
      </c>
      <c r="D111" s="158"/>
      <c r="E111" s="45">
        <v>1.7000000000000002</v>
      </c>
      <c r="F111" s="159">
        <v>20</v>
      </c>
      <c r="G111" s="146">
        <f t="shared" si="9"/>
        <v>2.04</v>
      </c>
      <c r="H111" s="142">
        <f t="shared" si="10"/>
        <v>1.82</v>
      </c>
      <c r="I111" s="143">
        <v>20</v>
      </c>
      <c r="J111" s="146">
        <f t="shared" si="11"/>
        <v>2.184</v>
      </c>
    </row>
    <row r="112" spans="1:10" ht="20.25">
      <c r="A112" s="219" t="s">
        <v>219</v>
      </c>
      <c r="B112" s="219"/>
      <c r="C112" s="219"/>
      <c r="D112" s="219"/>
      <c r="E112" s="219"/>
      <c r="F112" s="219"/>
      <c r="G112" s="219"/>
      <c r="H112" s="219"/>
      <c r="I112" s="219"/>
      <c r="J112" s="219"/>
    </row>
    <row r="113" spans="1:10" ht="37.5">
      <c r="A113" s="140">
        <v>1</v>
      </c>
      <c r="B113" s="162" t="s">
        <v>204</v>
      </c>
      <c r="C113" s="157" t="s">
        <v>153</v>
      </c>
      <c r="D113" s="158"/>
      <c r="E113" s="45">
        <v>1.92</v>
      </c>
      <c r="F113" s="159">
        <v>20</v>
      </c>
      <c r="G113" s="146">
        <f>E113*1.2</f>
        <v>2.304</v>
      </c>
      <c r="H113" s="142">
        <f>ROUND(E113*1.073,2)</f>
        <v>2.06</v>
      </c>
      <c r="I113" s="143">
        <v>20</v>
      </c>
      <c r="J113" s="146">
        <f>H113*1.2</f>
        <v>2.472</v>
      </c>
    </row>
    <row r="114" spans="1:10" ht="34.5" customHeight="1">
      <c r="A114" s="140">
        <v>2</v>
      </c>
      <c r="B114" s="148" t="s">
        <v>198</v>
      </c>
      <c r="C114" s="157" t="s">
        <v>153</v>
      </c>
      <c r="D114" s="158"/>
      <c r="E114" s="45">
        <v>1.46</v>
      </c>
      <c r="F114" s="159">
        <v>20</v>
      </c>
      <c r="G114" s="146">
        <f>E114*1.2</f>
        <v>1.752</v>
      </c>
      <c r="H114" s="142">
        <f>ROUND(E114*1.073,2)</f>
        <v>1.57</v>
      </c>
      <c r="I114" s="143">
        <v>20</v>
      </c>
      <c r="J114" s="146">
        <f>H114*1.2</f>
        <v>1.884</v>
      </c>
    </row>
    <row r="115" spans="1:10" ht="28.5" customHeight="1">
      <c r="A115" s="140">
        <v>3</v>
      </c>
      <c r="B115" s="164" t="s">
        <v>206</v>
      </c>
      <c r="C115" s="157" t="s">
        <v>153</v>
      </c>
      <c r="D115" s="158"/>
      <c r="E115" s="45">
        <v>1.65</v>
      </c>
      <c r="F115" s="159">
        <v>20</v>
      </c>
      <c r="G115" s="146">
        <f>E115*1.2</f>
        <v>1.9799999999999998</v>
      </c>
      <c r="H115" s="142">
        <f>ROUND(E115*1.073,2)</f>
        <v>1.77</v>
      </c>
      <c r="I115" s="143">
        <v>20</v>
      </c>
      <c r="J115" s="146">
        <f>H115*1.2</f>
        <v>2.124</v>
      </c>
    </row>
    <row r="116" spans="1:10" ht="27" customHeight="1">
      <c r="A116" s="140">
        <v>4</v>
      </c>
      <c r="B116" s="156" t="s">
        <v>199</v>
      </c>
      <c r="C116" s="157" t="s">
        <v>153</v>
      </c>
      <c r="D116" s="158"/>
      <c r="E116" s="45">
        <v>1.45</v>
      </c>
      <c r="F116" s="159">
        <v>20</v>
      </c>
      <c r="G116" s="146">
        <f>E116*1.2</f>
        <v>1.74</v>
      </c>
      <c r="H116" s="142">
        <f>ROUND(E116*1.073,2)</f>
        <v>1.56</v>
      </c>
      <c r="I116" s="143">
        <v>20</v>
      </c>
      <c r="J116" s="146">
        <f>H116*1.2</f>
        <v>1.8719999999999999</v>
      </c>
    </row>
    <row r="117" spans="1:10" ht="18.75">
      <c r="A117" s="173"/>
      <c r="B117" s="174"/>
      <c r="C117" s="173"/>
      <c r="D117" s="173"/>
      <c r="E117" s="173"/>
      <c r="F117" s="173"/>
      <c r="G117" s="173"/>
      <c r="H117" s="173"/>
      <c r="I117" s="173"/>
      <c r="J117" s="173"/>
    </row>
    <row r="118" spans="1:10" ht="18.75">
      <c r="A118" s="173"/>
      <c r="B118" s="175" t="s">
        <v>220</v>
      </c>
      <c r="C118" s="3"/>
      <c r="D118" s="3"/>
      <c r="E118" s="176"/>
      <c r="F118" s="3" t="s">
        <v>221</v>
      </c>
      <c r="G118" s="3"/>
      <c r="H118" s="4"/>
      <c r="I118" s="4"/>
      <c r="J118" s="4"/>
    </row>
    <row r="119" spans="1:10" ht="18.75">
      <c r="A119" s="173"/>
      <c r="B119" s="175" t="s">
        <v>222</v>
      </c>
      <c r="C119" s="4"/>
      <c r="D119" s="4"/>
      <c r="E119" s="91"/>
      <c r="F119" s="4"/>
      <c r="G119" s="4"/>
      <c r="H119" s="4"/>
      <c r="I119" s="4"/>
      <c r="J119" s="4"/>
    </row>
    <row r="120" spans="1:10" ht="18.75">
      <c r="A120" s="173"/>
      <c r="B120" s="2" t="s">
        <v>223</v>
      </c>
      <c r="C120" s="8"/>
      <c r="D120" s="8"/>
      <c r="E120" s="8"/>
      <c r="F120" s="8"/>
      <c r="G120" s="8"/>
      <c r="H120" s="8"/>
      <c r="I120" s="8"/>
      <c r="J120" s="8"/>
    </row>
    <row r="121" spans="1:10" ht="18.75">
      <c r="A121" s="173"/>
      <c r="B121" s="2" t="s">
        <v>224</v>
      </c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5"/>
      <c r="B122" s="5"/>
      <c r="C122" s="5"/>
      <c r="D122" s="5"/>
      <c r="E122" s="5"/>
      <c r="F122" s="5"/>
      <c r="G122" s="5"/>
      <c r="H122" s="5"/>
      <c r="I122" s="5"/>
      <c r="J122" s="5"/>
    </row>
  </sheetData>
  <sheetProtection selectLockedCells="1" selectUnlockedCells="1"/>
  <mergeCells count="36">
    <mergeCell ref="A82:J82"/>
    <mergeCell ref="A85:J85"/>
    <mergeCell ref="A87:J87"/>
    <mergeCell ref="A97:J97"/>
    <mergeCell ref="A112:J112"/>
    <mergeCell ref="A63:J63"/>
    <mergeCell ref="A67:J67"/>
    <mergeCell ref="A69:J69"/>
    <mergeCell ref="A73:J73"/>
    <mergeCell ref="A76:J76"/>
    <mergeCell ref="A78:J78"/>
    <mergeCell ref="A39:J39"/>
    <mergeCell ref="A41:J41"/>
    <mergeCell ref="A43:J43"/>
    <mergeCell ref="A46:J46"/>
    <mergeCell ref="A56:J56"/>
    <mergeCell ref="A58:J58"/>
    <mergeCell ref="A16:J16"/>
    <mergeCell ref="A25:J25"/>
    <mergeCell ref="A27:J27"/>
    <mergeCell ref="A30:J30"/>
    <mergeCell ref="A35:J35"/>
    <mergeCell ref="A37:J37"/>
    <mergeCell ref="A13:A15"/>
    <mergeCell ref="B13:B15"/>
    <mergeCell ref="C13:C15"/>
    <mergeCell ref="D13:D15"/>
    <mergeCell ref="E13:J13"/>
    <mergeCell ref="E14:G14"/>
    <mergeCell ref="H14:J14"/>
    <mergeCell ref="E4:F4"/>
    <mergeCell ref="A6:J6"/>
    <mergeCell ref="A7:J7"/>
    <mergeCell ref="A8:J8"/>
    <mergeCell ref="B9:J9"/>
    <mergeCell ref="I12:J12"/>
  </mergeCells>
  <printOptions/>
  <pageMargins left="0.3055555555555556" right="0.225" top="0.75" bottom="0.75" header="0.5118055555555555" footer="0.5118055555555555"/>
  <pageSetup fitToHeight="0" fitToWidth="1" horizontalDpi="300" verticalDpi="300" orientation="portrait" paperSize="9" scale="46" r:id="rId1"/>
  <rowBreaks count="1" manualBreakCount="1">
    <brk id="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4:N57"/>
  <sheetViews>
    <sheetView view="pageBreakPreview" zoomScale="65" zoomScaleNormal="50" zoomScaleSheetLayoutView="65" zoomScalePageLayoutView="0" workbookViewId="0" topLeftCell="A1">
      <selection activeCell="A1" sqref="A1"/>
    </sheetView>
  </sheetViews>
  <sheetFormatPr defaultColWidth="6.421875" defaultRowHeight="15"/>
  <cols>
    <col min="1" max="1" width="6.421875" style="0" customWidth="1"/>
    <col min="2" max="2" width="2.421875" style="0" customWidth="1"/>
    <col min="3" max="3" width="8.421875" style="0" customWidth="1"/>
    <col min="4" max="4" width="115.421875" style="0" customWidth="1"/>
    <col min="5" max="5" width="8.421875" style="0" customWidth="1"/>
    <col min="6" max="9" width="9.421875" style="0" customWidth="1"/>
    <col min="10" max="10" width="14.421875" style="0" customWidth="1"/>
    <col min="11" max="12" width="11.421875" style="0" customWidth="1"/>
    <col min="13" max="13" width="9.421875" style="0" customWidth="1"/>
    <col min="14" max="15" width="8.421875" style="0" customWidth="1"/>
    <col min="16" max="16" width="5.421875" style="0" customWidth="1"/>
    <col min="17" max="17" width="8.421875" style="0" customWidth="1"/>
    <col min="18" max="18" width="5.421875" style="0" customWidth="1"/>
  </cols>
  <sheetData>
    <row r="4" spans="3:12" ht="18.75">
      <c r="C4" s="47"/>
      <c r="D4" s="47"/>
      <c r="E4" s="47"/>
      <c r="F4" s="47"/>
      <c r="G4" s="47"/>
      <c r="H4" s="47"/>
      <c r="I4" s="47"/>
      <c r="J4" s="4" t="s">
        <v>225</v>
      </c>
      <c r="K4" s="47"/>
      <c r="L4" s="47"/>
    </row>
    <row r="5" spans="3:12" ht="18.75">
      <c r="C5" s="47"/>
      <c r="D5" s="47"/>
      <c r="E5" s="47"/>
      <c r="F5" s="47"/>
      <c r="G5" s="47"/>
      <c r="H5" s="47"/>
      <c r="I5" s="47"/>
      <c r="J5" s="177" t="s">
        <v>226</v>
      </c>
      <c r="K5" s="47"/>
      <c r="L5" s="47"/>
    </row>
    <row r="6" spans="3:12" ht="18.75">
      <c r="C6" s="47"/>
      <c r="D6" s="47"/>
      <c r="E6" s="47"/>
      <c r="F6" s="47"/>
      <c r="G6" s="47"/>
      <c r="H6" s="47"/>
      <c r="I6" s="47"/>
      <c r="J6" s="177" t="s">
        <v>227</v>
      </c>
      <c r="K6" s="47"/>
      <c r="L6" s="47"/>
    </row>
    <row r="7" spans="3:12" ht="18.75">
      <c r="C7" s="47"/>
      <c r="D7" s="47"/>
      <c r="E7" s="47"/>
      <c r="F7" s="47"/>
      <c r="G7" s="47"/>
      <c r="H7" s="47"/>
      <c r="I7" s="47"/>
      <c r="J7" s="177" t="s">
        <v>2</v>
      </c>
      <c r="K7" s="47"/>
      <c r="L7" s="47"/>
    </row>
    <row r="8" spans="3:12" ht="18.75">
      <c r="C8" s="178"/>
      <c r="D8" s="178"/>
      <c r="E8" s="178"/>
      <c r="F8" s="178"/>
      <c r="G8" s="178"/>
      <c r="H8" s="178"/>
      <c r="I8" s="178"/>
      <c r="J8" s="92">
        <f>L18</f>
        <v>45143</v>
      </c>
      <c r="K8" s="178"/>
      <c r="L8" s="178"/>
    </row>
    <row r="9" spans="3:12" ht="18.75">
      <c r="C9" s="178"/>
      <c r="D9" s="178"/>
      <c r="E9" s="178"/>
      <c r="F9" s="178"/>
      <c r="G9" s="178"/>
      <c r="H9" s="178"/>
      <c r="I9" s="178"/>
      <c r="J9" s="92"/>
      <c r="K9" s="178"/>
      <c r="L9" s="178"/>
    </row>
    <row r="10" spans="3:13" ht="18.75">
      <c r="C10" s="224" t="s">
        <v>228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3:13" ht="18.75">
      <c r="C11" s="224" t="s">
        <v>229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3:13" ht="18.75">
      <c r="C12" s="224" t="s">
        <v>230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3:13" ht="18.75">
      <c r="C13" s="224" t="s">
        <v>231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3:12" ht="18.75">
      <c r="C14" s="179"/>
      <c r="D14" s="179"/>
      <c r="E14" s="179"/>
      <c r="F14" s="179"/>
      <c r="G14" s="179"/>
      <c r="H14" s="179"/>
      <c r="I14" s="179"/>
      <c r="J14" s="178"/>
      <c r="K14" s="178"/>
      <c r="L14" s="178"/>
    </row>
    <row r="15" spans="3:12" ht="18.75">
      <c r="C15" s="177" t="s">
        <v>232</v>
      </c>
      <c r="D15" s="177"/>
      <c r="E15" s="177"/>
      <c r="F15" s="177"/>
      <c r="G15" s="177"/>
      <c r="H15" s="177"/>
      <c r="I15" s="177"/>
      <c r="J15" s="178"/>
      <c r="K15" s="178"/>
      <c r="L15" s="178"/>
    </row>
    <row r="16" spans="3:12" ht="18.75">
      <c r="C16" s="180" t="s">
        <v>233</v>
      </c>
      <c r="D16" s="180"/>
      <c r="E16" s="180"/>
      <c r="F16" s="178"/>
      <c r="G16" s="178"/>
      <c r="H16" s="178"/>
      <c r="I16" s="178"/>
      <c r="J16" s="178"/>
      <c r="K16" s="178"/>
      <c r="L16" s="178"/>
    </row>
    <row r="17" spans="3:12" ht="18.75">
      <c r="C17" s="180"/>
      <c r="D17" s="180"/>
      <c r="E17" s="180"/>
      <c r="F17" s="178"/>
      <c r="G17" s="178"/>
      <c r="H17" s="178"/>
      <c r="I17" s="178"/>
      <c r="J17" s="178"/>
      <c r="K17" s="178"/>
      <c r="L17" s="178"/>
    </row>
    <row r="18" spans="3:13" ht="18.75">
      <c r="C18" s="180"/>
      <c r="D18" s="180"/>
      <c r="E18" s="180"/>
      <c r="F18" s="178"/>
      <c r="G18" s="178"/>
      <c r="H18" s="47"/>
      <c r="I18" s="47"/>
      <c r="J18" s="178"/>
      <c r="K18" s="181" t="s">
        <v>234</v>
      </c>
      <c r="L18" s="225">
        <v>45143</v>
      </c>
      <c r="M18" s="225"/>
    </row>
    <row r="19" spans="3:13" ht="18.75" customHeight="1">
      <c r="C19" s="226" t="s">
        <v>7</v>
      </c>
      <c r="D19" s="227" t="s">
        <v>133</v>
      </c>
      <c r="E19" s="228" t="s">
        <v>235</v>
      </c>
      <c r="F19" s="229" t="s">
        <v>236</v>
      </c>
      <c r="G19" s="229"/>
      <c r="H19" s="229"/>
      <c r="I19" s="229"/>
      <c r="J19" s="229"/>
      <c r="K19" s="229"/>
      <c r="L19" s="229"/>
      <c r="M19" s="229"/>
    </row>
    <row r="20" spans="3:13" ht="18.75" customHeight="1">
      <c r="C20" s="226"/>
      <c r="D20" s="227"/>
      <c r="E20" s="228"/>
      <c r="F20" s="230" t="s">
        <v>16</v>
      </c>
      <c r="G20" s="230"/>
      <c r="H20" s="230"/>
      <c r="I20" s="230"/>
      <c r="J20" s="230" t="s">
        <v>17</v>
      </c>
      <c r="K20" s="230"/>
      <c r="L20" s="230"/>
      <c r="M20" s="230"/>
    </row>
    <row r="21" spans="3:13" ht="18.75">
      <c r="C21" s="226"/>
      <c r="D21" s="227"/>
      <c r="E21" s="228"/>
      <c r="F21" s="231" t="s">
        <v>18</v>
      </c>
      <c r="G21" s="231"/>
      <c r="H21" s="231" t="s">
        <v>20</v>
      </c>
      <c r="I21" s="231"/>
      <c r="J21" s="232" t="s">
        <v>18</v>
      </c>
      <c r="K21" s="232"/>
      <c r="L21" s="231" t="s">
        <v>20</v>
      </c>
      <c r="M21" s="231"/>
    </row>
    <row r="22" spans="3:13" ht="18.75" customHeight="1">
      <c r="C22" s="226"/>
      <c r="D22" s="227"/>
      <c r="E22" s="228"/>
      <c r="F22" s="226" t="s">
        <v>237</v>
      </c>
      <c r="G22" s="226"/>
      <c r="H22" s="226" t="s">
        <v>237</v>
      </c>
      <c r="I22" s="226"/>
      <c r="J22" s="233" t="s">
        <v>237</v>
      </c>
      <c r="K22" s="233"/>
      <c r="L22" s="226" t="s">
        <v>237</v>
      </c>
      <c r="M22" s="226"/>
    </row>
    <row r="23" spans="2:14" ht="21.75" customHeight="1">
      <c r="B23" s="182"/>
      <c r="C23" s="234" t="s">
        <v>238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182"/>
    </row>
    <row r="24" spans="2:14" ht="19.5">
      <c r="B24" s="47"/>
      <c r="C24" s="183">
        <v>1</v>
      </c>
      <c r="D24" s="184" t="s">
        <v>239</v>
      </c>
      <c r="E24" s="183" t="s">
        <v>113</v>
      </c>
      <c r="F24" s="235">
        <v>1.9500000000000002</v>
      </c>
      <c r="G24" s="235"/>
      <c r="H24" s="235">
        <f aca="true" t="shared" si="0" ref="H24:H46">F24*1.1</f>
        <v>2.1450000000000005</v>
      </c>
      <c r="I24" s="235"/>
      <c r="J24" s="235">
        <f aca="true" t="shared" si="1" ref="J24:J46">F24+0.08</f>
        <v>2.0300000000000002</v>
      </c>
      <c r="K24" s="235"/>
      <c r="L24" s="236">
        <f aca="true" t="shared" si="2" ref="L24:L46">J24*1.1</f>
        <v>2.2330000000000005</v>
      </c>
      <c r="M24" s="236"/>
      <c r="N24" s="47"/>
    </row>
    <row r="25" spans="2:14" ht="19.5">
      <c r="B25" s="47"/>
      <c r="C25" s="183">
        <v>2</v>
      </c>
      <c r="D25" s="184" t="s">
        <v>240</v>
      </c>
      <c r="E25" s="183" t="s">
        <v>113</v>
      </c>
      <c r="F25" s="237">
        <v>1.35</v>
      </c>
      <c r="G25" s="237"/>
      <c r="H25" s="235">
        <f t="shared" si="0"/>
        <v>1.4850000000000003</v>
      </c>
      <c r="I25" s="235"/>
      <c r="J25" s="235">
        <f t="shared" si="1"/>
        <v>1.4300000000000002</v>
      </c>
      <c r="K25" s="235"/>
      <c r="L25" s="238">
        <f t="shared" si="2"/>
        <v>1.5730000000000004</v>
      </c>
      <c r="M25" s="238"/>
      <c r="N25" s="47"/>
    </row>
    <row r="26" spans="2:14" ht="19.5">
      <c r="B26" s="47"/>
      <c r="C26" s="183">
        <v>3</v>
      </c>
      <c r="D26" s="184" t="s">
        <v>241</v>
      </c>
      <c r="E26" s="183" t="s">
        <v>113</v>
      </c>
      <c r="F26" s="237">
        <v>2.65</v>
      </c>
      <c r="G26" s="237"/>
      <c r="H26" s="235">
        <f t="shared" si="0"/>
        <v>2.915</v>
      </c>
      <c r="I26" s="235"/>
      <c r="J26" s="235">
        <f t="shared" si="1"/>
        <v>2.73</v>
      </c>
      <c r="K26" s="235"/>
      <c r="L26" s="238">
        <f t="shared" si="2"/>
        <v>3.003</v>
      </c>
      <c r="M26" s="238"/>
      <c r="N26" s="47"/>
    </row>
    <row r="27" spans="2:14" ht="19.5">
      <c r="B27" s="47"/>
      <c r="C27" s="183">
        <v>4</v>
      </c>
      <c r="D27" s="184" t="s">
        <v>242</v>
      </c>
      <c r="E27" s="183" t="s">
        <v>113</v>
      </c>
      <c r="F27" s="237">
        <v>1.9</v>
      </c>
      <c r="G27" s="237"/>
      <c r="H27" s="235">
        <f t="shared" si="0"/>
        <v>2.09</v>
      </c>
      <c r="I27" s="235"/>
      <c r="J27" s="235">
        <f t="shared" si="1"/>
        <v>1.98</v>
      </c>
      <c r="K27" s="235"/>
      <c r="L27" s="238">
        <f t="shared" si="2"/>
        <v>2.178</v>
      </c>
      <c r="M27" s="238"/>
      <c r="N27" s="47"/>
    </row>
    <row r="28" spans="2:14" ht="39">
      <c r="B28" s="47"/>
      <c r="C28" s="183">
        <v>5</v>
      </c>
      <c r="D28" s="185" t="s">
        <v>243</v>
      </c>
      <c r="E28" s="186" t="s">
        <v>244</v>
      </c>
      <c r="F28" s="239">
        <v>0.56</v>
      </c>
      <c r="G28" s="239"/>
      <c r="H28" s="235">
        <f t="shared" si="0"/>
        <v>0.6160000000000001</v>
      </c>
      <c r="I28" s="235"/>
      <c r="J28" s="240">
        <f t="shared" si="1"/>
        <v>0.64</v>
      </c>
      <c r="K28" s="240"/>
      <c r="L28" s="241">
        <f t="shared" si="2"/>
        <v>0.7040000000000001</v>
      </c>
      <c r="M28" s="241"/>
      <c r="N28" s="47"/>
    </row>
    <row r="29" spans="2:14" ht="19.5">
      <c r="B29" s="182"/>
      <c r="C29" s="187">
        <v>6</v>
      </c>
      <c r="D29" s="188" t="s">
        <v>245</v>
      </c>
      <c r="E29" s="189" t="s">
        <v>244</v>
      </c>
      <c r="F29" s="242">
        <v>0.56</v>
      </c>
      <c r="G29" s="242"/>
      <c r="H29" s="243">
        <f t="shared" si="0"/>
        <v>0.6160000000000001</v>
      </c>
      <c r="I29" s="243"/>
      <c r="J29" s="244">
        <f t="shared" si="1"/>
        <v>0.64</v>
      </c>
      <c r="K29" s="244"/>
      <c r="L29" s="245">
        <f t="shared" si="2"/>
        <v>0.7040000000000001</v>
      </c>
      <c r="M29" s="245"/>
      <c r="N29" s="182"/>
    </row>
    <row r="30" spans="2:14" ht="19.5">
      <c r="B30" s="182"/>
      <c r="C30" s="187">
        <v>7</v>
      </c>
      <c r="D30" s="188" t="s">
        <v>246</v>
      </c>
      <c r="E30" s="189" t="s">
        <v>113</v>
      </c>
      <c r="F30" s="242">
        <v>2.8</v>
      </c>
      <c r="G30" s="242"/>
      <c r="H30" s="243">
        <f t="shared" si="0"/>
        <v>3.08</v>
      </c>
      <c r="I30" s="243"/>
      <c r="J30" s="244">
        <f t="shared" si="1"/>
        <v>2.88</v>
      </c>
      <c r="K30" s="244"/>
      <c r="L30" s="245">
        <f t="shared" si="2"/>
        <v>3.168</v>
      </c>
      <c r="M30" s="245"/>
      <c r="N30" s="182"/>
    </row>
    <row r="31" spans="2:14" ht="19.5">
      <c r="B31" s="182"/>
      <c r="C31" s="187">
        <v>8</v>
      </c>
      <c r="D31" s="190" t="s">
        <v>247</v>
      </c>
      <c r="E31" s="189" t="s">
        <v>113</v>
      </c>
      <c r="F31" s="242">
        <v>5.8</v>
      </c>
      <c r="G31" s="242"/>
      <c r="H31" s="246">
        <f t="shared" si="0"/>
        <v>6.38</v>
      </c>
      <c r="I31" s="246"/>
      <c r="J31" s="244">
        <f t="shared" si="1"/>
        <v>5.88</v>
      </c>
      <c r="K31" s="244"/>
      <c r="L31" s="245">
        <f t="shared" si="2"/>
        <v>6.468</v>
      </c>
      <c r="M31" s="245"/>
      <c r="N31" s="182"/>
    </row>
    <row r="32" spans="2:14" ht="19.5">
      <c r="B32" s="182"/>
      <c r="C32" s="187">
        <v>9</v>
      </c>
      <c r="D32" s="190" t="s">
        <v>248</v>
      </c>
      <c r="E32" s="189" t="s">
        <v>113</v>
      </c>
      <c r="F32" s="242">
        <v>3.5</v>
      </c>
      <c r="G32" s="242"/>
      <c r="H32" s="246">
        <f t="shared" si="0"/>
        <v>3.8500000000000005</v>
      </c>
      <c r="I32" s="246"/>
      <c r="J32" s="244">
        <f t="shared" si="1"/>
        <v>3.58</v>
      </c>
      <c r="K32" s="244"/>
      <c r="L32" s="245">
        <f t="shared" si="2"/>
        <v>3.9380000000000006</v>
      </c>
      <c r="M32" s="245"/>
      <c r="N32" s="182"/>
    </row>
    <row r="33" spans="2:14" ht="19.5">
      <c r="B33" s="182"/>
      <c r="C33" s="187">
        <v>10</v>
      </c>
      <c r="D33" s="190" t="s">
        <v>249</v>
      </c>
      <c r="E33" s="189" t="s">
        <v>113</v>
      </c>
      <c r="F33" s="242">
        <v>5.5</v>
      </c>
      <c r="G33" s="242"/>
      <c r="H33" s="246">
        <f t="shared" si="0"/>
        <v>6.050000000000001</v>
      </c>
      <c r="I33" s="246"/>
      <c r="J33" s="244">
        <f t="shared" si="1"/>
        <v>5.58</v>
      </c>
      <c r="K33" s="244"/>
      <c r="L33" s="245">
        <f t="shared" si="2"/>
        <v>6.138000000000001</v>
      </c>
      <c r="M33" s="245"/>
      <c r="N33" s="182"/>
    </row>
    <row r="34" spans="2:14" ht="19.5">
      <c r="B34" s="182"/>
      <c r="C34" s="187">
        <v>11</v>
      </c>
      <c r="D34" s="190" t="s">
        <v>250</v>
      </c>
      <c r="E34" s="189" t="s">
        <v>113</v>
      </c>
      <c r="F34" s="242">
        <v>5.5</v>
      </c>
      <c r="G34" s="242"/>
      <c r="H34" s="246">
        <f t="shared" si="0"/>
        <v>6.050000000000001</v>
      </c>
      <c r="I34" s="246"/>
      <c r="J34" s="244">
        <f t="shared" si="1"/>
        <v>5.58</v>
      </c>
      <c r="K34" s="244"/>
      <c r="L34" s="245">
        <f t="shared" si="2"/>
        <v>6.138000000000001</v>
      </c>
      <c r="M34" s="245"/>
      <c r="N34" s="182"/>
    </row>
    <row r="35" spans="2:14" ht="19.5">
      <c r="B35" s="182"/>
      <c r="C35" s="187">
        <v>12</v>
      </c>
      <c r="D35" s="190" t="s">
        <v>251</v>
      </c>
      <c r="E35" s="189" t="s">
        <v>113</v>
      </c>
      <c r="F35" s="242">
        <v>5.5</v>
      </c>
      <c r="G35" s="242"/>
      <c r="H35" s="246">
        <f t="shared" si="0"/>
        <v>6.050000000000001</v>
      </c>
      <c r="I35" s="246"/>
      <c r="J35" s="244">
        <f t="shared" si="1"/>
        <v>5.58</v>
      </c>
      <c r="K35" s="244"/>
      <c r="L35" s="245">
        <f t="shared" si="2"/>
        <v>6.138000000000001</v>
      </c>
      <c r="M35" s="245"/>
      <c r="N35" s="182"/>
    </row>
    <row r="36" spans="2:14" ht="19.5">
      <c r="B36" s="182"/>
      <c r="C36" s="187">
        <v>13</v>
      </c>
      <c r="D36" s="190" t="s">
        <v>252</v>
      </c>
      <c r="E36" s="189" t="s">
        <v>113</v>
      </c>
      <c r="F36" s="242">
        <v>6</v>
      </c>
      <c r="G36" s="242"/>
      <c r="H36" s="242">
        <f t="shared" si="0"/>
        <v>6.6000000000000005</v>
      </c>
      <c r="I36" s="242"/>
      <c r="J36" s="244">
        <f t="shared" si="1"/>
        <v>6.08</v>
      </c>
      <c r="K36" s="244"/>
      <c r="L36" s="245">
        <f t="shared" si="2"/>
        <v>6.688000000000001</v>
      </c>
      <c r="M36" s="245"/>
      <c r="N36" s="182"/>
    </row>
    <row r="37" spans="2:14" ht="19.5">
      <c r="B37" s="182"/>
      <c r="C37" s="187">
        <v>14</v>
      </c>
      <c r="D37" s="190" t="s">
        <v>253</v>
      </c>
      <c r="E37" s="189" t="s">
        <v>113</v>
      </c>
      <c r="F37" s="242">
        <v>1.3</v>
      </c>
      <c r="G37" s="242"/>
      <c r="H37" s="242">
        <f t="shared" si="0"/>
        <v>1.4300000000000002</v>
      </c>
      <c r="I37" s="242"/>
      <c r="J37" s="244">
        <f t="shared" si="1"/>
        <v>1.3800000000000001</v>
      </c>
      <c r="K37" s="244"/>
      <c r="L37" s="245">
        <f t="shared" si="2"/>
        <v>1.5180000000000002</v>
      </c>
      <c r="M37" s="245"/>
      <c r="N37" s="182"/>
    </row>
    <row r="38" spans="2:14" ht="19.5">
      <c r="B38" s="182"/>
      <c r="C38" s="187">
        <v>15</v>
      </c>
      <c r="D38" s="190" t="s">
        <v>254</v>
      </c>
      <c r="E38" s="189" t="s">
        <v>113</v>
      </c>
      <c r="F38" s="242">
        <v>0.9</v>
      </c>
      <c r="G38" s="242"/>
      <c r="H38" s="242">
        <f t="shared" si="0"/>
        <v>0.9900000000000001</v>
      </c>
      <c r="I38" s="242"/>
      <c r="J38" s="244">
        <f t="shared" si="1"/>
        <v>0.98</v>
      </c>
      <c r="K38" s="244"/>
      <c r="L38" s="245">
        <f t="shared" si="2"/>
        <v>1.078</v>
      </c>
      <c r="M38" s="245"/>
      <c r="N38" s="182"/>
    </row>
    <row r="39" spans="2:14" ht="19.5">
      <c r="B39" s="182"/>
      <c r="C39" s="187">
        <v>16</v>
      </c>
      <c r="D39" s="190" t="s">
        <v>255</v>
      </c>
      <c r="E39" s="189" t="s">
        <v>113</v>
      </c>
      <c r="F39" s="242">
        <v>2.8</v>
      </c>
      <c r="G39" s="242"/>
      <c r="H39" s="242">
        <f t="shared" si="0"/>
        <v>3.08</v>
      </c>
      <c r="I39" s="242"/>
      <c r="J39" s="244">
        <f t="shared" si="1"/>
        <v>2.88</v>
      </c>
      <c r="K39" s="244"/>
      <c r="L39" s="245">
        <f t="shared" si="2"/>
        <v>3.168</v>
      </c>
      <c r="M39" s="245"/>
      <c r="N39" s="182"/>
    </row>
    <row r="40" spans="2:14" ht="19.5">
      <c r="B40" s="182"/>
      <c r="C40" s="187">
        <v>17</v>
      </c>
      <c r="D40" s="190" t="s">
        <v>256</v>
      </c>
      <c r="E40" s="189" t="s">
        <v>113</v>
      </c>
      <c r="F40" s="242">
        <v>2</v>
      </c>
      <c r="G40" s="242"/>
      <c r="H40" s="242">
        <f t="shared" si="0"/>
        <v>2.2</v>
      </c>
      <c r="I40" s="242"/>
      <c r="J40" s="244">
        <f t="shared" si="1"/>
        <v>2.08</v>
      </c>
      <c r="K40" s="244"/>
      <c r="L40" s="245">
        <f t="shared" si="2"/>
        <v>2.2880000000000003</v>
      </c>
      <c r="M40" s="245"/>
      <c r="N40" s="182"/>
    </row>
    <row r="41" spans="2:14" ht="19.5">
      <c r="B41" s="182"/>
      <c r="C41" s="187">
        <v>18</v>
      </c>
      <c r="D41" s="190" t="s">
        <v>257</v>
      </c>
      <c r="E41" s="189" t="s">
        <v>113</v>
      </c>
      <c r="F41" s="242">
        <v>2.8</v>
      </c>
      <c r="G41" s="242"/>
      <c r="H41" s="242">
        <f t="shared" si="0"/>
        <v>3.08</v>
      </c>
      <c r="I41" s="242"/>
      <c r="J41" s="244">
        <f t="shared" si="1"/>
        <v>2.88</v>
      </c>
      <c r="K41" s="244"/>
      <c r="L41" s="245">
        <f t="shared" si="2"/>
        <v>3.168</v>
      </c>
      <c r="M41" s="245"/>
      <c r="N41" s="182"/>
    </row>
    <row r="42" spans="2:14" ht="19.5">
      <c r="B42" s="182"/>
      <c r="C42" s="187">
        <v>19</v>
      </c>
      <c r="D42" s="190" t="s">
        <v>258</v>
      </c>
      <c r="E42" s="189" t="s">
        <v>113</v>
      </c>
      <c r="F42" s="242">
        <v>2</v>
      </c>
      <c r="G42" s="242"/>
      <c r="H42" s="242">
        <f t="shared" si="0"/>
        <v>2.2</v>
      </c>
      <c r="I42" s="242"/>
      <c r="J42" s="244">
        <f t="shared" si="1"/>
        <v>2.08</v>
      </c>
      <c r="K42" s="244"/>
      <c r="L42" s="245">
        <f t="shared" si="2"/>
        <v>2.2880000000000003</v>
      </c>
      <c r="M42" s="245"/>
      <c r="N42" s="182"/>
    </row>
    <row r="43" spans="2:14" ht="19.5">
      <c r="B43" s="182"/>
      <c r="C43" s="187">
        <v>20</v>
      </c>
      <c r="D43" s="190" t="s">
        <v>259</v>
      </c>
      <c r="E43" s="189" t="s">
        <v>113</v>
      </c>
      <c r="F43" s="242">
        <v>2.8</v>
      </c>
      <c r="G43" s="242"/>
      <c r="H43" s="242">
        <f t="shared" si="0"/>
        <v>3.08</v>
      </c>
      <c r="I43" s="242"/>
      <c r="J43" s="244">
        <f t="shared" si="1"/>
        <v>2.88</v>
      </c>
      <c r="K43" s="244"/>
      <c r="L43" s="245">
        <f t="shared" si="2"/>
        <v>3.168</v>
      </c>
      <c r="M43" s="245"/>
      <c r="N43" s="182"/>
    </row>
    <row r="44" spans="2:14" ht="19.5">
      <c r="B44" s="182"/>
      <c r="C44" s="187">
        <v>21</v>
      </c>
      <c r="D44" s="190" t="s">
        <v>260</v>
      </c>
      <c r="E44" s="189" t="s">
        <v>113</v>
      </c>
      <c r="F44" s="242">
        <v>2</v>
      </c>
      <c r="G44" s="242"/>
      <c r="H44" s="242">
        <f t="shared" si="0"/>
        <v>2.2</v>
      </c>
      <c r="I44" s="242"/>
      <c r="J44" s="244">
        <f t="shared" si="1"/>
        <v>2.08</v>
      </c>
      <c r="K44" s="244"/>
      <c r="L44" s="245">
        <f t="shared" si="2"/>
        <v>2.2880000000000003</v>
      </c>
      <c r="M44" s="245"/>
      <c r="N44" s="182"/>
    </row>
    <row r="45" spans="2:14" ht="19.5">
      <c r="B45" s="47"/>
      <c r="C45" s="183">
        <v>22</v>
      </c>
      <c r="D45" s="191" t="s">
        <v>261</v>
      </c>
      <c r="E45" s="186" t="s">
        <v>113</v>
      </c>
      <c r="F45" s="239">
        <v>0.8</v>
      </c>
      <c r="G45" s="239"/>
      <c r="H45" s="239">
        <f t="shared" si="0"/>
        <v>0.8800000000000001</v>
      </c>
      <c r="I45" s="239"/>
      <c r="J45" s="240">
        <f t="shared" si="1"/>
        <v>0.88</v>
      </c>
      <c r="K45" s="240"/>
      <c r="L45" s="241">
        <f t="shared" si="2"/>
        <v>0.9680000000000001</v>
      </c>
      <c r="M45" s="241"/>
      <c r="N45" s="47"/>
    </row>
    <row r="46" spans="2:14" ht="19.5">
      <c r="B46" s="47"/>
      <c r="C46" s="183">
        <v>23</v>
      </c>
      <c r="D46" s="191" t="s">
        <v>262</v>
      </c>
      <c r="E46" s="186" t="s">
        <v>113</v>
      </c>
      <c r="F46" s="239">
        <v>0.56</v>
      </c>
      <c r="G46" s="239"/>
      <c r="H46" s="239">
        <f t="shared" si="0"/>
        <v>0.6160000000000001</v>
      </c>
      <c r="I46" s="239"/>
      <c r="J46" s="240">
        <f t="shared" si="1"/>
        <v>0.64</v>
      </c>
      <c r="K46" s="240"/>
      <c r="L46" s="241">
        <f t="shared" si="2"/>
        <v>0.7040000000000001</v>
      </c>
      <c r="M46" s="241"/>
      <c r="N46" s="47"/>
    </row>
    <row r="47" spans="2:14" ht="20.25" customHeight="1">
      <c r="B47" s="182"/>
      <c r="C47" s="247" t="s">
        <v>263</v>
      </c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182"/>
    </row>
    <row r="48" spans="2:14" ht="19.5">
      <c r="B48" s="182"/>
      <c r="C48" s="192">
        <v>1</v>
      </c>
      <c r="D48" s="190" t="s">
        <v>264</v>
      </c>
      <c r="E48" s="189" t="s">
        <v>113</v>
      </c>
      <c r="F48" s="242">
        <v>8.5</v>
      </c>
      <c r="G48" s="242"/>
      <c r="H48" s="242">
        <f>F48*1.1</f>
        <v>9.350000000000001</v>
      </c>
      <c r="I48" s="242"/>
      <c r="J48" s="244">
        <f>F48+0.08</f>
        <v>8.58</v>
      </c>
      <c r="K48" s="244"/>
      <c r="L48" s="245">
        <f>J48*1.1</f>
        <v>9.438</v>
      </c>
      <c r="M48" s="245"/>
      <c r="N48" s="182"/>
    </row>
    <row r="49" spans="2:14" ht="18.75">
      <c r="B49" s="182"/>
      <c r="C49" s="193"/>
      <c r="D49" s="194"/>
      <c r="E49" s="193"/>
      <c r="F49" s="193"/>
      <c r="G49" s="193"/>
      <c r="H49" s="193"/>
      <c r="I49" s="193"/>
      <c r="J49" s="193"/>
      <c r="K49" s="193"/>
      <c r="L49" s="193"/>
      <c r="M49" s="182"/>
      <c r="N49" s="182"/>
    </row>
    <row r="50" spans="2:14" ht="18.75">
      <c r="B50" s="47"/>
      <c r="C50" s="195"/>
      <c r="D50" s="196" t="s">
        <v>265</v>
      </c>
      <c r="E50" s="195"/>
      <c r="F50" s="195"/>
      <c r="G50" s="195"/>
      <c r="H50" s="195"/>
      <c r="I50" s="195"/>
      <c r="J50" s="195"/>
      <c r="K50" s="195"/>
      <c r="L50" s="195"/>
      <c r="M50" s="47"/>
      <c r="N50" s="47"/>
    </row>
    <row r="51" spans="2:14" ht="18.75">
      <c r="B51" s="47"/>
      <c r="C51" s="195"/>
      <c r="D51" s="196" t="s">
        <v>266</v>
      </c>
      <c r="E51" s="195"/>
      <c r="F51" s="195"/>
      <c r="G51" s="195"/>
      <c r="H51" s="195"/>
      <c r="I51" s="195"/>
      <c r="J51" s="195"/>
      <c r="K51" s="195"/>
      <c r="L51" s="195"/>
      <c r="M51" s="47"/>
      <c r="N51" s="47"/>
    </row>
    <row r="52" spans="2:14" ht="18.75">
      <c r="B52" s="47"/>
      <c r="C52" s="195"/>
      <c r="D52" s="196"/>
      <c r="E52" s="195"/>
      <c r="F52" s="195"/>
      <c r="G52" s="195"/>
      <c r="H52" s="195"/>
      <c r="I52" s="195"/>
      <c r="J52" s="195"/>
      <c r="K52" s="195"/>
      <c r="L52" s="195"/>
      <c r="M52" s="47"/>
      <c r="N52" s="47"/>
    </row>
    <row r="53" spans="2:14" ht="18.75">
      <c r="B53" s="182"/>
      <c r="C53" s="193" t="s">
        <v>267</v>
      </c>
      <c r="D53" s="197"/>
      <c r="E53" s="193" t="s">
        <v>124</v>
      </c>
      <c r="F53" s="198"/>
      <c r="G53" s="198"/>
      <c r="H53" s="198"/>
      <c r="I53" s="198"/>
      <c r="J53" s="199"/>
      <c r="K53" s="199"/>
      <c r="L53" s="199"/>
      <c r="M53" s="182"/>
      <c r="N53" s="182"/>
    </row>
    <row r="54" spans="2:14" ht="18.75">
      <c r="B54" s="182"/>
      <c r="C54" s="198"/>
      <c r="D54" s="200"/>
      <c r="E54" s="198"/>
      <c r="F54" s="198"/>
      <c r="G54" s="198"/>
      <c r="H54" s="198"/>
      <c r="I54" s="198"/>
      <c r="J54" s="199"/>
      <c r="K54" s="199"/>
      <c r="L54" s="199"/>
      <c r="M54" s="182"/>
      <c r="N54" s="182"/>
    </row>
    <row r="55" spans="2:14" ht="18.75">
      <c r="B55" s="182"/>
      <c r="C55" s="199"/>
      <c r="D55" s="201" t="s">
        <v>268</v>
      </c>
      <c r="E55" s="199"/>
      <c r="F55" s="199"/>
      <c r="G55" s="199"/>
      <c r="H55" s="199"/>
      <c r="I55" s="199"/>
      <c r="J55" s="199"/>
      <c r="K55" s="199"/>
      <c r="L55" s="199"/>
      <c r="M55" s="182"/>
      <c r="N55" s="182"/>
    </row>
    <row r="56" spans="2:14" ht="18.75">
      <c r="B56" s="182"/>
      <c r="C56" s="199"/>
      <c r="D56" s="201" t="s">
        <v>269</v>
      </c>
      <c r="E56" s="199"/>
      <c r="F56" s="199"/>
      <c r="G56" s="199"/>
      <c r="H56" s="199"/>
      <c r="I56" s="199"/>
      <c r="J56" s="199"/>
      <c r="K56" s="199"/>
      <c r="L56" s="199"/>
      <c r="M56" s="182"/>
      <c r="N56" s="182"/>
    </row>
    <row r="57" spans="2:14" ht="18.75">
      <c r="B57" s="182"/>
      <c r="C57" s="199"/>
      <c r="D57" s="201" t="s">
        <v>270</v>
      </c>
      <c r="E57" s="199"/>
      <c r="F57" s="199"/>
      <c r="G57" s="199"/>
      <c r="H57" s="199"/>
      <c r="I57" s="199"/>
      <c r="J57" s="199"/>
      <c r="K57" s="199"/>
      <c r="L57" s="199"/>
      <c r="M57" s="182"/>
      <c r="N57" s="182"/>
    </row>
  </sheetData>
  <sheetProtection selectLockedCells="1" selectUnlockedCells="1"/>
  <mergeCells count="117">
    <mergeCell ref="F46:G46"/>
    <mergeCell ref="H46:I46"/>
    <mergeCell ref="J46:K46"/>
    <mergeCell ref="L46:M46"/>
    <mergeCell ref="C47:M47"/>
    <mergeCell ref="F48:G48"/>
    <mergeCell ref="H48:I48"/>
    <mergeCell ref="J48:K48"/>
    <mergeCell ref="L48:M48"/>
    <mergeCell ref="F44:G44"/>
    <mergeCell ref="H44:I44"/>
    <mergeCell ref="J44:K44"/>
    <mergeCell ref="L44:M44"/>
    <mergeCell ref="F45:G45"/>
    <mergeCell ref="H45:I45"/>
    <mergeCell ref="J45:K45"/>
    <mergeCell ref="L45:M45"/>
    <mergeCell ref="F42:G42"/>
    <mergeCell ref="H42:I42"/>
    <mergeCell ref="J42:K42"/>
    <mergeCell ref="L42:M42"/>
    <mergeCell ref="F43:G43"/>
    <mergeCell ref="H43:I43"/>
    <mergeCell ref="J43:K43"/>
    <mergeCell ref="L43:M43"/>
    <mergeCell ref="F40:G40"/>
    <mergeCell ref="H40:I40"/>
    <mergeCell ref="J40:K40"/>
    <mergeCell ref="L40:M40"/>
    <mergeCell ref="F41:G41"/>
    <mergeCell ref="H41:I41"/>
    <mergeCell ref="J41:K41"/>
    <mergeCell ref="L41:M41"/>
    <mergeCell ref="F38:G38"/>
    <mergeCell ref="H38:I38"/>
    <mergeCell ref="J38:K38"/>
    <mergeCell ref="L38:M38"/>
    <mergeCell ref="F39:G39"/>
    <mergeCell ref="H39:I39"/>
    <mergeCell ref="J39:K39"/>
    <mergeCell ref="L39:M39"/>
    <mergeCell ref="F36:G36"/>
    <mergeCell ref="H36:I36"/>
    <mergeCell ref="J36:K36"/>
    <mergeCell ref="L36:M36"/>
    <mergeCell ref="F37:G37"/>
    <mergeCell ref="H37:I37"/>
    <mergeCell ref="J37:K37"/>
    <mergeCell ref="L37:M37"/>
    <mergeCell ref="F34:G34"/>
    <mergeCell ref="H34:I34"/>
    <mergeCell ref="J34:K34"/>
    <mergeCell ref="L34:M34"/>
    <mergeCell ref="F35:G35"/>
    <mergeCell ref="H35:I35"/>
    <mergeCell ref="J35:K35"/>
    <mergeCell ref="L35:M35"/>
    <mergeCell ref="F32:G32"/>
    <mergeCell ref="H32:I32"/>
    <mergeCell ref="J32:K32"/>
    <mergeCell ref="L32:M32"/>
    <mergeCell ref="F33:G33"/>
    <mergeCell ref="H33:I33"/>
    <mergeCell ref="J33:K33"/>
    <mergeCell ref="L33:M33"/>
    <mergeCell ref="F30:G30"/>
    <mergeCell ref="H30:I30"/>
    <mergeCell ref="J30:K30"/>
    <mergeCell ref="L30:M30"/>
    <mergeCell ref="F31:G31"/>
    <mergeCell ref="H31:I31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C23:M23"/>
    <mergeCell ref="F24:G24"/>
    <mergeCell ref="H24:I24"/>
    <mergeCell ref="J24:K24"/>
    <mergeCell ref="L24:M24"/>
    <mergeCell ref="F25:G25"/>
    <mergeCell ref="H25:I25"/>
    <mergeCell ref="J25:K25"/>
    <mergeCell ref="L25:M25"/>
    <mergeCell ref="J20:M20"/>
    <mergeCell ref="F21:G21"/>
    <mergeCell ref="H21:I21"/>
    <mergeCell ref="J21:K21"/>
    <mergeCell ref="L21:M21"/>
    <mergeCell ref="F22:G22"/>
    <mergeCell ref="H22:I22"/>
    <mergeCell ref="J22:K22"/>
    <mergeCell ref="L22:M22"/>
    <mergeCell ref="C10:M10"/>
    <mergeCell ref="C11:M11"/>
    <mergeCell ref="C12:M12"/>
    <mergeCell ref="C13:M13"/>
    <mergeCell ref="L18:M18"/>
    <mergeCell ref="C19:C22"/>
    <mergeCell ref="D19:D22"/>
    <mergeCell ref="E19:E22"/>
    <mergeCell ref="F19:M19"/>
    <mergeCell ref="F20:I20"/>
  </mergeCells>
  <printOptions/>
  <pageMargins left="0.12430555555555556" right="0" top="0.7875" bottom="0.7875" header="0.5118055555555555" footer="0.5118055555555555"/>
  <pageSetup fitToHeight="0" fitToWidth="1" horizontalDpi="300" verticalDpi="300" orientation="portrait" paperSize="9" scale="43" r:id="rId1"/>
  <rowBreaks count="1" manualBreakCount="1">
    <brk id="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tepl_glecon</dc:creator>
  <cp:keywords/>
  <dc:description/>
  <cp:lastModifiedBy>tepl_sbyt2</cp:lastModifiedBy>
  <cp:lastPrinted>2023-08-07T12:14:22Z</cp:lastPrinted>
  <dcterms:created xsi:type="dcterms:W3CDTF">2019-11-16T03:11:19Z</dcterms:created>
  <dcterms:modified xsi:type="dcterms:W3CDTF">2023-08-07T12:45:54Z</dcterms:modified>
  <cp:category/>
  <cp:version/>
  <cp:contentType/>
  <cp:contentStatus/>
  <cp:revision>1100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